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8"/>
  </bookViews>
  <sheets>
    <sheet name="13)" sheetId="1" r:id="rId1"/>
    <sheet name="3a" sheetId="2" r:id="rId2"/>
    <sheet name="2" sheetId="3" r:id="rId3"/>
    <sheet name="1" sheetId="4" r:id="rId4"/>
    <sheet name="3" sheetId="5" r:id="rId5"/>
    <sheet name="Nr 4" sheetId="6" r:id="rId6"/>
    <sheet name="Nr 4a" sheetId="7" r:id="rId7"/>
    <sheet name="5" sheetId="8" r:id="rId8"/>
    <sheet name="Nr 4b" sheetId="9" r:id="rId9"/>
    <sheet name="6" sheetId="10" r:id="rId10"/>
    <sheet name="8" sheetId="11" r:id="rId11"/>
    <sheet name="9" sheetId="12" r:id="rId12"/>
    <sheet name="12" sheetId="13" r:id="rId13"/>
    <sheet name="11" sheetId="14" r:id="rId14"/>
    <sheet name="15" sheetId="15" r:id="rId15"/>
  </sheets>
  <definedNames>
    <definedName name="_xlnm.Print_Area" localSheetId="14">'15'!$A$1:$J$35</definedName>
  </definedNames>
  <calcPr fullCalcOnLoad="1"/>
</workbook>
</file>

<file path=xl/sharedStrings.xml><?xml version="1.0" encoding="utf-8"?>
<sst xmlns="http://schemas.openxmlformats.org/spreadsheetml/2006/main" count="2413" uniqueCount="980">
  <si>
    <t>dotacje celowe przekazane gminie na zadania bieżące realizowane na podstawie porozumień (umów)  między jednostkami samorządu terytorialnego</t>
  </si>
  <si>
    <t>6300</t>
  </si>
  <si>
    <t>4110</t>
  </si>
  <si>
    <t>składki na ubezpieczenia społeczne</t>
  </si>
  <si>
    <t>wynagrodzenia bezosobowe</t>
  </si>
  <si>
    <t>4270</t>
  </si>
  <si>
    <t>zakup usług remontowych</t>
  </si>
  <si>
    <t>zakup usug pozostałych</t>
  </si>
  <si>
    <t>4430</t>
  </si>
  <si>
    <t>różne opłaty i skłaki</t>
  </si>
  <si>
    <t>4600</t>
  </si>
  <si>
    <t>4590</t>
  </si>
  <si>
    <t>4010</t>
  </si>
  <si>
    <t>wynagrodzenia osobowe pracowników</t>
  </si>
  <si>
    <t>4040</t>
  </si>
  <si>
    <t>dodatkowe wynagrodzenie roczne</t>
  </si>
  <si>
    <t>4120</t>
  </si>
  <si>
    <t>składki na Fundusz Pracy</t>
  </si>
  <si>
    <t>4370</t>
  </si>
  <si>
    <t>4410</t>
  </si>
  <si>
    <t>podróże służbowe krajowe</t>
  </si>
  <si>
    <t>4700</t>
  </si>
  <si>
    <t>szkolenia pracowników niebędących  członkami  korpusu  słuzby cywilnej</t>
  </si>
  <si>
    <t>4440</t>
  </si>
  <si>
    <t>odpisy na zakłdowy fundusz świadczeń socjalnych</t>
  </si>
  <si>
    <t>3030</t>
  </si>
  <si>
    <t>różne wydatki na rzecz osób fizycznych</t>
  </si>
  <si>
    <t>2900</t>
  </si>
  <si>
    <t>rok budżetowy 2011              (6+7 +9+10)</t>
  </si>
  <si>
    <t>Kwota                   2011  r.</t>
  </si>
  <si>
    <t>§ 941 do 944</t>
  </si>
  <si>
    <t xml:space="preserve">Inne  papiery wartościowe (obligacje  komunalne) </t>
  </si>
  <si>
    <t>1.1</t>
  </si>
  <si>
    <t>Warsztaty muzyczne i piknik w Bilczy</t>
  </si>
  <si>
    <t>w tym: spłaty kredytów otrzymanych na finansowanie zadań realizowanych z udziałem srodków pochodzących z budżetu UE</t>
  </si>
  <si>
    <t>Wykup  innych papierów wartościowych (obligacji komunalnych)</t>
  </si>
  <si>
    <t>% wykonania</t>
  </si>
  <si>
    <t>% realizacji</t>
  </si>
  <si>
    <t>wykonanie na dzień      31.12.2011 r.</t>
  </si>
  <si>
    <t>Wykonanie  na dzień  31.12.2011r.</t>
  </si>
  <si>
    <t>Wydatki bieżące na programy i projekty realizowane ze środków pochodzących z budżetu Unii Europejskiej oraz innych źródeł zagranicznych, niepodlegających zwrotowi na 2011 rok</t>
  </si>
  <si>
    <t>OSP Morawica</t>
  </si>
  <si>
    <t>Wodociag i kanalizacja  sanitarna w Bilczy  ul. Bażantowa (2011-2012)</t>
  </si>
  <si>
    <t xml:space="preserve">A. </t>
  </si>
  <si>
    <t>Wydatki majątkowe na programy i projekty realizowane ze środków pochodzących z budżetu Unii Europejskiej oraz innych źródeł zagranicznych, niepodlegających zwrotowi na 2011rok</t>
  </si>
  <si>
    <t>wpłaty gmin i powiatów na rzecz innych jednostek samorządu terytorialnego oraz związków gmin lub związków powiatów na dofinansowanie zadań bieżących</t>
  </si>
  <si>
    <t>3020</t>
  </si>
  <si>
    <t>4140</t>
  </si>
  <si>
    <t>Budowa zbiornika retencyjno-rekreacyjnego na rzece Morawka w Morawicy (2004-2011)</t>
  </si>
  <si>
    <t>Razem Dz. 010</t>
  </si>
  <si>
    <t>Gazociąg Piaseczna Górka (2010-2011)</t>
  </si>
  <si>
    <t>Chodnik przy drodze w Radomicach I</t>
  </si>
  <si>
    <t xml:space="preserve"> Wiata przystankowa Chałupki</t>
  </si>
  <si>
    <t>Rozbudowa  OSP Radomice (2007-2011)</t>
  </si>
  <si>
    <t>Razem Dz. 754</t>
  </si>
  <si>
    <t>Kanalizacja Bilcza Podsukowie (2010-2011)</t>
  </si>
  <si>
    <t>Uporządkowanie  gospodarki wodno-ściekowej w gminie Morawica (2008-2011)</t>
  </si>
  <si>
    <t>Rewitalizacja zabytkowego parku w Morawicy (2009-2012)</t>
  </si>
  <si>
    <t>Budowa  Hali Sportowej w Bilczy (2008-2011)</t>
  </si>
  <si>
    <t>wpłaty na Państwowy Fundusz Rehabilitacji Osób Niepełnosprawnych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</si>
  <si>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</si>
  <si>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</si>
  <si>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</si>
  <si>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</si>
  <si>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</si>
  <si>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</si>
  <si>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</si>
  <si>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4390</t>
  </si>
  <si>
    <t>2910</t>
  </si>
  <si>
    <t>90019</t>
  </si>
  <si>
    <t>Wpływy i wydatki związane  z gromadzeniem środków z opłat i kar za korzystanie ze środowiska</t>
  </si>
  <si>
    <t>0570</t>
  </si>
  <si>
    <t>zakup usług obejmujących wykonanie ekspertyz, analiz , opinii</t>
  </si>
  <si>
    <t>4420</t>
  </si>
  <si>
    <t>Działanie: 9.1. Wyrównywanie szans  edukacyjnych  i zapewnienie wysokiej jakości usług  edukacyjnych świadczonych w systemie oświaty</t>
  </si>
  <si>
    <t>Projekt: Indywidualizacja nauczania i wychowania klas I-III w Gminie Morawica</t>
  </si>
  <si>
    <t>2011-2013</t>
  </si>
  <si>
    <t>podróże służbowe zagraniczne</t>
  </si>
  <si>
    <t>różne opłaty i składki</t>
  </si>
  <si>
    <t>6060</t>
  </si>
  <si>
    <t>wydatki na zakupy  inwestycyjne jednostek budżetowych</t>
  </si>
  <si>
    <t>2820</t>
  </si>
  <si>
    <t>4400</t>
  </si>
  <si>
    <t>opłaty za administrowanie  i czynsze za budynki, lokale i pomieszczenia  garażowe</t>
  </si>
  <si>
    <t>3040</t>
  </si>
  <si>
    <t>nagrody o charakterze szczególnym  niezaliczane do wynagrodzeń</t>
  </si>
  <si>
    <t>4560</t>
  </si>
  <si>
    <t>odsetki od dotacji  oraz płatności: wykorzystywanych niezgodnie z przeznaczeniem lub wykorzystywanych  z  naruszeniem procedur, o których mowa w art..184 ustawy, pobranych nienależnie lub w nadmiernej wysokości</t>
  </si>
  <si>
    <t>Spis powszechny i inne</t>
  </si>
  <si>
    <t>Wybory do Sejmu i Senatu</t>
  </si>
  <si>
    <t>2940</t>
  </si>
  <si>
    <t>Zwrot  do budżetu państwa nienależnie pobranej subwencji ogólnej za lata poprzednie</t>
  </si>
  <si>
    <t>Część oświatowa  subwencji ogólnej dla jednostek samorządu terytorialnego</t>
  </si>
  <si>
    <t>Inne formy pomocy dla uczniów</t>
  </si>
  <si>
    <t>wpłaty  na Państwowy Fundusz Rehabilitacji Osób Niepełnosprawnych</t>
  </si>
  <si>
    <t>4211</t>
  </si>
  <si>
    <t>zakup materiałów i wyposażenia -  finansowanie  programów ze środków  bezzwrotnych  pochodzących z Unii Europejskiej</t>
  </si>
  <si>
    <t>4301</t>
  </si>
  <si>
    <t>zakup usług pozostałych-  finansowanie  programów ze środków  bezzwrotnych  pochodzących z Unii Europejskiej</t>
  </si>
  <si>
    <t>4421</t>
  </si>
  <si>
    <t>podróże słuzbowe zagraniczne -  finansowanie  programów ze środków  bezzwrotnych  pochodzących z Unii Europejskiej</t>
  </si>
  <si>
    <t>4580</t>
  </si>
  <si>
    <t>dotacja celowa z budżetu na finansowanie lub dofinansowanie zadań zleconych do realizaji stowarzyszeniom</t>
  </si>
  <si>
    <t>4100</t>
  </si>
  <si>
    <t>wynagrodzenia agencyjno-prowizyjne</t>
  </si>
  <si>
    <t>0490</t>
  </si>
  <si>
    <t>wpływy z innych lokalnych opłat pobieranych przez jednostki samorzadu terytorialnego na podstawie odrębnych ustaw</t>
  </si>
  <si>
    <t>75621</t>
  </si>
  <si>
    <t>Udziały gmin w podatkach  stanowiacych dochód budżetu państwa</t>
  </si>
  <si>
    <t>0010</t>
  </si>
  <si>
    <t>podatek dochodowy od osób fizycznych</t>
  </si>
  <si>
    <t>0020</t>
  </si>
  <si>
    <t>2006-2013</t>
  </si>
  <si>
    <t>Budowa systemu  kanalizacji sanitarnej w gm. Morawica         (2006-2013)</t>
  </si>
  <si>
    <t>podatek dochodowy od osób prawnych</t>
  </si>
  <si>
    <t>758</t>
  </si>
  <si>
    <t>RÓŻNE  ROZLICZENIA</t>
  </si>
  <si>
    <t>75801</t>
  </si>
  <si>
    <t>Częśc  oświatowa subwencji ogólnej dla jednostek samorzadu terytorialnego</t>
  </si>
  <si>
    <t>2920</t>
  </si>
  <si>
    <t>subwencje ogólne z budzetu państwa</t>
  </si>
  <si>
    <t>75807</t>
  </si>
  <si>
    <t>Częśc wyrównawcza subwencji ogólnej dla gmin</t>
  </si>
  <si>
    <t>75814</t>
  </si>
  <si>
    <t>Różne rozliczenia finansowe</t>
  </si>
  <si>
    <t>0920</t>
  </si>
  <si>
    <t>pozostałe odsetki</t>
  </si>
  <si>
    <t>801</t>
  </si>
  <si>
    <t>OŚWIATA I WYCHOWANIE</t>
  </si>
  <si>
    <t>0960</t>
  </si>
  <si>
    <t>otrzymane spadki, zapisy i darowizny w postaci pieniężnej</t>
  </si>
  <si>
    <t>80101</t>
  </si>
  <si>
    <t>Szkoły podstawowe</t>
  </si>
  <si>
    <t>80104</t>
  </si>
  <si>
    <t>Przedszkola</t>
  </si>
  <si>
    <t>0830</t>
  </si>
  <si>
    <t>wpływy z usług</t>
  </si>
  <si>
    <t>80195</t>
  </si>
  <si>
    <t>2030</t>
  </si>
  <si>
    <t>dotacje celowe  otrzymane z budzetu państwa na realizację własnych zadań  bieżących gmin (związków gmin)</t>
  </si>
  <si>
    <t>852</t>
  </si>
  <si>
    <t>POMOC SPOŁECZNA</t>
  </si>
  <si>
    <t>85203</t>
  </si>
  <si>
    <t>Ośrodki wsparcia</t>
  </si>
  <si>
    <t>85212</t>
  </si>
  <si>
    <t>85213</t>
  </si>
  <si>
    <t>85214</t>
  </si>
  <si>
    <t>Wykonanie  na dzień 31.12.2011 r.</t>
  </si>
  <si>
    <t>Zasiłki i pomoc w naturze  oraz składki na ubezpieczenia emerytalne i rentowe</t>
  </si>
  <si>
    <t>85219</t>
  </si>
  <si>
    <t>Ośrodki pomocy społecznej</t>
  </si>
  <si>
    <t>85228</t>
  </si>
  <si>
    <t>Usługi opiekuńcze i specjalistyczne  usługi opiekuńcze</t>
  </si>
  <si>
    <t>85295</t>
  </si>
  <si>
    <t>wpływy z różnych dochodów</t>
  </si>
  <si>
    <t>854</t>
  </si>
  <si>
    <t>Razem Dz. 400</t>
  </si>
  <si>
    <t>Razem Dz. 801</t>
  </si>
  <si>
    <t>Zakup działki w Dyminah</t>
  </si>
  <si>
    <t>EDUKACYJNA OPIEKA WYCHOWAWCZA</t>
  </si>
  <si>
    <t>85401</t>
  </si>
  <si>
    <t>Świetlice szkolne</t>
  </si>
  <si>
    <t>0770</t>
  </si>
  <si>
    <t>900</t>
  </si>
  <si>
    <t>GOSPODARKA KOMUNALNA I OCHRONA ŚRODOWISKA</t>
  </si>
  <si>
    <t>90001</t>
  </si>
  <si>
    <t>90002</t>
  </si>
  <si>
    <t>Gospodarka odpadami</t>
  </si>
  <si>
    <t>90020</t>
  </si>
  <si>
    <t>wpływy i wydatki zwiazane z gromadzeniem środków z opłat produktowych</t>
  </si>
  <si>
    <t>0400</t>
  </si>
  <si>
    <t>wpływy z opłaty produktowej</t>
  </si>
  <si>
    <t>921</t>
  </si>
  <si>
    <t>KULTURA I OCHRONA DZIEDZICTWA NARODOWEGO</t>
  </si>
  <si>
    <t>92118</t>
  </si>
  <si>
    <t>Muzea</t>
  </si>
  <si>
    <t>92195</t>
  </si>
  <si>
    <t>926</t>
  </si>
  <si>
    <t>92601</t>
  </si>
  <si>
    <t>Obiekty sportowe</t>
  </si>
  <si>
    <t>Infrastruktura wodociagowa i sanitacyjna wsi</t>
  </si>
  <si>
    <t>01030</t>
  </si>
  <si>
    <t>01095</t>
  </si>
  <si>
    <t>WYTWARZANIE I ZAOPATRYWANIE W ENERGIĘ ELEKTRYCZNĄ, GAZ I WODĘ</t>
  </si>
  <si>
    <t>92109</t>
  </si>
  <si>
    <t>Domy i ośrodki kultury, świetlice i kluby</t>
  </si>
  <si>
    <t>60004</t>
  </si>
  <si>
    <t>Lokalny transport zbiorowy</t>
  </si>
  <si>
    <t>60014</t>
  </si>
  <si>
    <t>Drogi publiczne powiatowe</t>
  </si>
  <si>
    <t>Drogi publiczne gminne</t>
  </si>
  <si>
    <t>TRANSPORT I ŁĄCZNOŚĆ</t>
  </si>
  <si>
    <t>71095</t>
  </si>
  <si>
    <t>75022</t>
  </si>
  <si>
    <t>Rady gmin (miast i miast na prawach powiatu)</t>
  </si>
  <si>
    <t>Urzędy gmin (miast i miast na prawach powiatu)</t>
  </si>
  <si>
    <t>75075</t>
  </si>
  <si>
    <t>75095</t>
  </si>
  <si>
    <t>ADMINISTRACJA  PUBLICZNA</t>
  </si>
  <si>
    <t>Urzędy naczelnych organów władzy państwowej, kontroli i ochrony prawa</t>
  </si>
  <si>
    <t>URZĘDY NACZELNYCH ORGANÓW WŁADZY PAŃSTWOWEJ, KONTROLI I OCHRONY PRAWA ORAZ SĄDOWNICTWA</t>
  </si>
  <si>
    <t>75403</t>
  </si>
  <si>
    <t>Jednostki terenowe Policji</t>
  </si>
  <si>
    <t>75412</t>
  </si>
  <si>
    <t>Ochotnicze straże pożarne</t>
  </si>
  <si>
    <t>75414</t>
  </si>
  <si>
    <t>Obrona cywilna</t>
  </si>
  <si>
    <t>754</t>
  </si>
  <si>
    <t>BEZPIECZEŃSTWO PUBLICZNE I OCHRONA PRZECIWPOŻAROWA</t>
  </si>
  <si>
    <t>75702</t>
  </si>
  <si>
    <t>757</t>
  </si>
  <si>
    <t>Wiata przystankowa w Bilczy</t>
  </si>
  <si>
    <t>Instalacja podrzewu wody basenowej z wykorzystaniem popm  ciepła - II etap</t>
  </si>
  <si>
    <t>OBSŁUGA DŁUGU PUBLICZNEGO</t>
  </si>
  <si>
    <t>80103</t>
  </si>
  <si>
    <t>Oddziały przedszkolne w szkołach podstawowych</t>
  </si>
  <si>
    <t>80110</t>
  </si>
  <si>
    <t>Gimnazja</t>
  </si>
  <si>
    <t>80113</t>
  </si>
  <si>
    <t>Dowożenie uczniow do szkół</t>
  </si>
  <si>
    <t>80146</t>
  </si>
  <si>
    <t>Dokształcanie i doskonalenie nauczycieli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</si>
  <si>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</si>
  <si>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</si>
  <si>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</si>
  <si>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</si>
  <si>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</si>
  <si>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</si>
  <si>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851</t>
  </si>
  <si>
    <t>OCHRONA ZDROWIA</t>
  </si>
  <si>
    <t>85415</t>
  </si>
  <si>
    <t>Pomoc materialna dla uczniów</t>
  </si>
  <si>
    <t>85446</t>
  </si>
  <si>
    <t>85202</t>
  </si>
  <si>
    <t>Domy pomocy społecznej</t>
  </si>
  <si>
    <t>Zasiłki i pomoc w naturze oraz skladki na ubezpieczenia emerytalne i rentowe</t>
  </si>
  <si>
    <t>85215</t>
  </si>
  <si>
    <t>Dodatki mieszkaniowe</t>
  </si>
  <si>
    <t>majaąkowe</t>
  </si>
  <si>
    <t>6330</t>
  </si>
  <si>
    <t>dotacje celowe otrzymane z budżetu państwa  na realizację inwestycji i zakupów inwestycyjnych  własnych gmin  (związków gmin)</t>
  </si>
  <si>
    <t>2701</t>
  </si>
  <si>
    <t xml:space="preserve">środki na dofinansowanie własnych  zadań bieżących  gmin (związków gmin), powiatów (związków powiatów),  samorządów województw, pozyskane z innych źródeł -  finansowanie programów realizowanych  ze srodków  bezwrotnych  pochodzących  z Unii Europejskiej </t>
  </si>
  <si>
    <t>6310</t>
  </si>
  <si>
    <t>dotacje celowe otrzymane z budżetu państwa  na inwestycje i zakupy inwestycyjne z zakresu administracji rządowej oraz innych  zadań  zleconych gminom ustawami</t>
  </si>
  <si>
    <t>0900</t>
  </si>
  <si>
    <t>odsetki od  dotacji  oraz płatności:  wykorzystywanych niezgodnie z przeznaczeniem  lub wykorzystywanych  z naruszeniem  procedur, o których mowa  w art.. 184 ustawy, pobranych nienależnie  lub w nadmiernej wysokości</t>
  </si>
  <si>
    <t>2009</t>
  </si>
  <si>
    <t>dotacje celowe   w ramach programów finansowanych z udziałem środków  europejskich oraz środków.o których mowa w art.5 ust.1 pkt 3  oraz ust.3 pkt 5 i 6 ustawy, lub płatności  w ramach  budzetu srodków europejskich  - współfinansowanie programów i projektów realizowanych ze środków z funduszy strukturalnych, Funduszu Spójności, Europejskiego  Funduszu Rybackiego oraz z funduszy  unijnych  finansujących  WsólnąPolitykę Rolną</t>
  </si>
  <si>
    <t>6209</t>
  </si>
  <si>
    <t>dotacje celowe   w ramach programów finansowanych z udziałem środków  europejskich oraz środków.o których mowa w art.5 ust.1 pkt 3  oraz ust.3 pkt 5 i 6 ustawy, lub płatności  w ramach  budzetu srodków europejskich  - współfinansowanie programów i projektów  realizowanych  ze środków z funduszy strukturalnych, Funduszu Spójności, Europejskiego Funduszu Rybackiego oraz z  funduszy unijnych finansujących Wspólną Politykę Rolną</t>
  </si>
  <si>
    <t>pozostałe- związane z realizacją zadań statutowych</t>
  </si>
  <si>
    <t>Usługi opiekuńcze i specjalistyczne usługi opiekuńcze</t>
  </si>
  <si>
    <t>90003</t>
  </si>
  <si>
    <t>Oczyszczanie miast i wsi</t>
  </si>
  <si>
    <t>90004</t>
  </si>
  <si>
    <t>Utrzymanie zieleni w miastach i gminach</t>
  </si>
  <si>
    <t>90015</t>
  </si>
  <si>
    <t>92116</t>
  </si>
  <si>
    <t>Biblioteki</t>
  </si>
  <si>
    <t>KULTURA I OCHRONA  DZIEDZICTWA NARODOWEGO</t>
  </si>
  <si>
    <t>92605</t>
  </si>
  <si>
    <t>92604</t>
  </si>
  <si>
    <t>Instytucje  kultury fizycznej</t>
  </si>
  <si>
    <t>Pozostała działalność</t>
  </si>
  <si>
    <t>75818</t>
  </si>
  <si>
    <t>urząd gminy</t>
  </si>
  <si>
    <t>Razem Dz. 600</t>
  </si>
  <si>
    <t>Razem  Dz. 600</t>
  </si>
  <si>
    <t>Razem Dz. 750</t>
  </si>
  <si>
    <t>Razem  Dz. 801</t>
  </si>
  <si>
    <t>Razem  Dz. 900</t>
  </si>
  <si>
    <t>Razem  Dz.  921</t>
  </si>
  <si>
    <t>Razem   Dz. 926</t>
  </si>
  <si>
    <t>Wydatki na programy i projekty realizowane ze środków pochodzących z budżetu Unii Europejskiej oraz innych źródeł zagranicznych, niepodlegających zwrotowi na 2011 rok</t>
  </si>
  <si>
    <t>Koszty</t>
  </si>
  <si>
    <t>Nazwa jednostki  otrzymującej  dotację</t>
  </si>
  <si>
    <t>Uzbrojenie  terenów przemysłowych w Dębskiej Woli przy torach (2010-2016)</t>
  </si>
  <si>
    <t>Chce poznać kulture,  historię i tradycj ę swojego regionu</t>
  </si>
  <si>
    <t>opracowanie planów zagospodarowania przestrzennego</t>
  </si>
  <si>
    <t>wydatki na funkcjonowanie GOPS w Morawicy</t>
  </si>
  <si>
    <t>w tym: źródła  finansowania</t>
  </si>
  <si>
    <t>wydatki na funkcjonowanie  Urzędu  Gminy w Morawicy</t>
  </si>
  <si>
    <t>koszty oświetlenia ulicznego</t>
  </si>
  <si>
    <t>koszty dowozu dzieci do placówek szkolnych</t>
  </si>
  <si>
    <t>wydatki na funkcjonowanie  ZS w Bilczy</t>
  </si>
  <si>
    <t xml:space="preserve"> ZS w Brzezinach</t>
  </si>
  <si>
    <t>wydatki na funckcjonowanie ZPO w Morawicy</t>
  </si>
  <si>
    <t>wydatki na funcjonowanie  SP w Dębskiej Woli</t>
  </si>
  <si>
    <t>wydatki na funcjonowanie  SP w  Obicach</t>
  </si>
  <si>
    <t>razem wydatki majątkowe</t>
  </si>
  <si>
    <t>Razem wydatki  bieżace</t>
  </si>
  <si>
    <t>Budowa kanalizacji  Przy Obwodzie w Brzezinach (2010-2011)</t>
  </si>
  <si>
    <t>Zasilanie energetyczne  drugostronne ujęcia wody w Brzezinach  (2010-2011)</t>
  </si>
  <si>
    <t>Uporzadkowanie  terenu i wyposażenie  placu zabaw - Bieleckie Młyny</t>
  </si>
  <si>
    <t>Zakup zestawu hydraulicznego</t>
  </si>
  <si>
    <t>OSP Bilcza</t>
  </si>
  <si>
    <t>Razem Dz. 926</t>
  </si>
  <si>
    <t>l.p</t>
  </si>
  <si>
    <t>Nazwa przedsięwzięcia</t>
  </si>
  <si>
    <t>dochody własne  jst</t>
  </si>
  <si>
    <t>kredyty i pożyczki</t>
  </si>
  <si>
    <t>Program:Program Operacyjny Kapitał  Ludzki</t>
  </si>
  <si>
    <t>Program:  "Uczenie się przez całe życie"</t>
  </si>
  <si>
    <t xml:space="preserve">Priorytet: </t>
  </si>
  <si>
    <t>Działanie: 7.1. Partnerski Projekt Szkół Cemenius</t>
  </si>
  <si>
    <t>Projekt: Europa  bez barier</t>
  </si>
  <si>
    <t>A.  1.663,35</t>
  </si>
  <si>
    <t>Budowa przyłączy  kanalizacyjnych w  gminie Morawica (2011-2013)</t>
  </si>
  <si>
    <t>Uporządkowanie  gospodarki wodno-ściekowej w gminie Morawica  - część II (2011-2013)</t>
  </si>
  <si>
    <t xml:space="preserve">A. 
B.
C.
D. </t>
  </si>
  <si>
    <t xml:space="preserve">Projekt: Uporządkowanie gospodarki wodno-ściekowej w gminie Morawica </t>
  </si>
  <si>
    <t>Projekt: Uporządkowanie gospodarki wodno-ściekowej w gminie Morawica- część II</t>
  </si>
  <si>
    <t>Priorytet:  Oś 3.</t>
  </si>
  <si>
    <t>Działanie: 413 Wdrażanie lokalnych strategii rozwoju dla małych projektów</t>
  </si>
  <si>
    <t>dotacje i srodki pochodzace z innych źródeł</t>
  </si>
  <si>
    <t>środki wyminieone w art.. 5 ust.1 pkt 2 i 3 u.f.p.</t>
  </si>
  <si>
    <t>Razem Dz. 700</t>
  </si>
  <si>
    <t>dochody z najmu i dzierżawy składników majatkowych Skarbu Państwa, jednostek samorządu terytorialnego lub innych jednostek zaliczanych do sektora finansów publicznych oraz innych umów o podobnym charakterze</t>
  </si>
  <si>
    <t>Gminna Biblioteka w Morawicy</t>
  </si>
  <si>
    <t>Lokalny  transport zbiorowy</t>
  </si>
  <si>
    <t>Miasto Kielce</t>
  </si>
  <si>
    <t>wyłoniona w drodze konkursu</t>
  </si>
  <si>
    <t xml:space="preserve">A.     
B.
C.
D. </t>
  </si>
  <si>
    <t>wpływy z tytułu odpłatnego nabycia prawa własności oraz prawa użytkowania wieczystego nieruchomosci</t>
  </si>
  <si>
    <t>DOCHODY OD OSÓB PRAWNYCH, OD OSÓB FIZYCZNYCH I OD INNYCH JEDNOSTEK NIEPOSIADAJĄCYCH OSOBOWOŚCI PRAWNEJ ORAZ WYDATKI ZWIĄZANE Z ICH POBOREM</t>
  </si>
  <si>
    <t>wpływy z podatku rolnego, podatku lesnego, podatku od spadków i darowizn, podatku od czynnosci cywilnoprawnych oraz podatków i opłat lokalnych od osób fizycznych</t>
  </si>
  <si>
    <t>Przychody i rozchody budżetu-wykonanie  na dzień 31.12. 2011 r.</t>
  </si>
  <si>
    <t xml:space="preserve">Dochody i wydatki związane z realizacją zadań z zakresu administracji rządowej i innych zadań zleconych odrębnymi ustawami  - wykonanie  na dzień   31.12.2011 r. </t>
  </si>
  <si>
    <t>Dochody i wydatki związane z realizacją zadań realizowanych na podstawie porozumień (umów) między jednostkami samorządu terytorialnego - wykonanie  na dzień 31.12.2011 r.</t>
  </si>
  <si>
    <t>Dotacje podmiotowe -  wykonanie  na dzień 31.12.2011 r.</t>
  </si>
  <si>
    <t>wpływy z innych opłat stanowiących  dochody jednostek samorzadu terytorialnego na podstawie ustaw</t>
  </si>
  <si>
    <t>Gospodarka ściekowa i ochrona wód</t>
  </si>
  <si>
    <t>Izby rolnicze</t>
  </si>
  <si>
    <t>Promocja jednostek samorządu terytorialnego</t>
  </si>
  <si>
    <t>dotacja podmiotowa z budżetu dla niepublicznej jednostki systemu oświaty</t>
  </si>
  <si>
    <t>Obsługa papierów wartościowych, kredytów i pożyczek jednostek samorządu terytorialnego</t>
  </si>
  <si>
    <t>Oświetlenie ulic, placów i dróg</t>
  </si>
  <si>
    <t>dotacje celowe otrzymane z budżetu państwa na realizację zadań bieżących z zakresu administracji rządowej oraz innych zadań zleconych gminie (związkom gmin) ustawami</t>
  </si>
  <si>
    <t>podatek od działalności  gospodarczej osób  fizycznych, opłacany w formie karty podatkowej</t>
  </si>
  <si>
    <t>Wykonanie  budżetu Gminy Morawica    na   dzień  31.12. 2011 r.  -WYDATKI</t>
  </si>
  <si>
    <t>NAZWA</t>
  </si>
  <si>
    <t>WYDATKI  BIEŻĄCE</t>
  </si>
  <si>
    <t>% real.</t>
  </si>
  <si>
    <t>WYDATKI MAJĄTKOWA</t>
  </si>
  <si>
    <t>dotacje celowe  otrzymane z budżetu państwa na realizację zadań bieżących z zakresu administracji rządowej oraz innych zadań zleconych gminie (związkom gmin) ustawami</t>
  </si>
  <si>
    <t>Działania na rzecz  gminy</t>
  </si>
  <si>
    <t>Prowdzenie świetlic  środowiskowych</t>
  </si>
  <si>
    <t>Warsztaty muzyczne</t>
  </si>
  <si>
    <t>Organizacja rozgrywek sportowych</t>
  </si>
  <si>
    <t>Upowszechnianie kultury fizycznej</t>
  </si>
  <si>
    <t>wynagrodzenia i pochodne od wynagrodzeń</t>
  </si>
  <si>
    <t>wydatki na obsługe długu (odsetki)</t>
  </si>
  <si>
    <t>wydatki z tytułu poręczeń i gwarancji</t>
  </si>
  <si>
    <t>Działanie: 2.4 Tworzenie kompleksowych terenów inwestycyjnych</t>
  </si>
  <si>
    <t>Priorytet: I . Gospodarka  wodno - ściekowa</t>
  </si>
  <si>
    <t>Publiczna Szkoła Podstwowa w Lisowie</t>
  </si>
  <si>
    <t>Publiczna  Szkoła  w  Radomicach</t>
  </si>
  <si>
    <t>Publicna Szkoła w Woli Morawickiej</t>
  </si>
  <si>
    <t>Publiczna Szkoła w Lisowie</t>
  </si>
  <si>
    <t>Publiczna   Szkoła w Radomicach</t>
  </si>
  <si>
    <t>Publiczna Szkoła Podstawowa w   Nidzie</t>
  </si>
  <si>
    <t>Publiczna Szkoła Podstawowa w  Nidzie</t>
  </si>
  <si>
    <t>Publiczna  Szkoła  w   Woli Morawickiej</t>
  </si>
  <si>
    <t>Zakup wyposażenia do kuchni</t>
  </si>
  <si>
    <t>Działanie: 1.1. Gospodarka wodno - ścoiekowa w aglomeracjach powyżej 15 tys. RLM</t>
  </si>
  <si>
    <t>Prorytet II. Wsparcie innowacji, budowa społeczeństwa innowacyjnego oraz wzrost potencjału inwestycyjnego  regionu</t>
  </si>
  <si>
    <t>Priorytet: 6. Wzmocnienie ośrodków miejskich i rewitalizacja małych  miast</t>
  </si>
  <si>
    <t>Działanie: 6.2. Rewitalizacja  małych  miast</t>
  </si>
  <si>
    <t>Zakład  Gospodarki Komunalnej w Morawicy</t>
  </si>
  <si>
    <t>L.P.</t>
  </si>
  <si>
    <t xml:space="preserve">Wyszczególnienie </t>
  </si>
  <si>
    <t>dział</t>
  </si>
  <si>
    <t>Stan środków obrotowych na początku roku</t>
  </si>
  <si>
    <t>w tym: dotacja z budżetu</t>
  </si>
  <si>
    <t>przedmiotowa</t>
  </si>
  <si>
    <t>celowa na inwestycje</t>
  </si>
  <si>
    <t>kwota netto</t>
  </si>
  <si>
    <t>VAT</t>
  </si>
  <si>
    <t>wpłata do budżetu</t>
  </si>
  <si>
    <t>wydatki majatkowe</t>
  </si>
  <si>
    <t>2007</t>
  </si>
  <si>
    <t>6057</t>
  </si>
  <si>
    <t>świadczenia rodzinne,  świadczenie z funduszu alimentacyjnego oraz składki na ubezpieczenia emerytalne i rentowe z ubezpieczenia społecznego</t>
  </si>
  <si>
    <t>Świadczenia rodzinne,  świadczenie z  funduszu  alimentacyjnego   oraz składki na ubezpieczenia emerytalne i rentowe z ubezpieczenia społecznego</t>
  </si>
  <si>
    <t>853</t>
  </si>
  <si>
    <t>85395</t>
  </si>
  <si>
    <t>POZOSTAŁE ZADANIA W  ZAKRESIE POLITYKI SPOŁECZNEJ</t>
  </si>
  <si>
    <t>Dochody i wydatki związane z realizacją zadań z zakresu administracji rządowej  realizowanych na podstawie porozumień z organami administracji rządowej w 2011 r.</t>
  </si>
  <si>
    <t>POZOSTAŁE  ZADANIA W  ZAKRESIE POLITYKI SPOŁECZNEJ</t>
  </si>
  <si>
    <t>6260</t>
  </si>
  <si>
    <t>Projekt Budowa świetlicy wiejskiej w Lisowie</t>
  </si>
  <si>
    <t>2008-2012</t>
  </si>
  <si>
    <t>Odwodnienie ulicy Podgórze  w Bilczy</t>
  </si>
  <si>
    <t>TREŚĆ</t>
  </si>
  <si>
    <t>Plan</t>
  </si>
  <si>
    <t>Wykonanie</t>
  </si>
  <si>
    <t>% realiz.</t>
  </si>
  <si>
    <t>Wykonanie   budżetu  Gminy Morawica  na dzień 31.12.2011 r. - DOCHODY  GMINY</t>
  </si>
  <si>
    <t>2370</t>
  </si>
  <si>
    <t>wpływy do budżetu  nadwyżki środków obrotowych  samorządowego  zakładu  budżetowego</t>
  </si>
  <si>
    <t>6630</t>
  </si>
  <si>
    <t>Dotacje celowe otrzymane  z samorządu województwa  na inwestycje i zakupy inwestycyjne  realizowane  na podstawie  porozumień (umów)  między jednostkami  samorządu terytorialnego</t>
  </si>
  <si>
    <t>DZIAŁALNOŚĆ  USŁUGA</t>
  </si>
  <si>
    <t>Plany zagospodarowania  przestrzennego</t>
  </si>
  <si>
    <t>0870</t>
  </si>
  <si>
    <t>wpływy ze sprzedaży składnikow majatkowych</t>
  </si>
  <si>
    <t>75056</t>
  </si>
  <si>
    <t>Spis powszechny i  inne</t>
  </si>
  <si>
    <t>75060</t>
  </si>
  <si>
    <t>Pomoc zagraniczna</t>
  </si>
  <si>
    <t>2020</t>
  </si>
  <si>
    <t>dotacje celowe  otrzymane z budżetu  państwa na zadania bieżące  realizowane przez gminę  na podstawie porozumień  z organami administracji rządowej</t>
  </si>
  <si>
    <t>75108</t>
  </si>
  <si>
    <t>Wybory  do Sejmu i Senatu</t>
  </si>
  <si>
    <t>BEZPIECZEŃSTWO  PUBLICZNE I OCHRONA PRZECIPOŻAROWA</t>
  </si>
  <si>
    <t xml:space="preserve">dotacja celowa  otrzymana z tytułu  pomocy finansowej  udzielanej miedzy jednostkami  samorządu terytorialnego  na dofinansowanie  własnych  zadań inwestycyjnych  i zakupów inwestycyjnych </t>
  </si>
  <si>
    <t>Wydatki bieące</t>
  </si>
  <si>
    <t>Bieleckie Młyny</t>
  </si>
  <si>
    <t>Bilcza</t>
  </si>
  <si>
    <t>Brudzów</t>
  </si>
  <si>
    <t>Drochów Dolny</t>
  </si>
  <si>
    <t>Dyminy</t>
  </si>
  <si>
    <t>Lisów</t>
  </si>
  <si>
    <t>Łabędziów</t>
  </si>
  <si>
    <t>Morawica</t>
  </si>
  <si>
    <t>Piaseczna Górka</t>
  </si>
  <si>
    <t>Radomice I</t>
  </si>
  <si>
    <t>Wola Morawicka</t>
  </si>
  <si>
    <t>Zbrza</t>
  </si>
  <si>
    <t>Grupa wydatków</t>
  </si>
  <si>
    <t>Jednostka budżetowa realizująca zadanie</t>
  </si>
  <si>
    <t>Nazawa zadania</t>
  </si>
  <si>
    <t>Sołectwo</t>
  </si>
  <si>
    <t>Urząd Gminy</t>
  </si>
  <si>
    <t>bieżace</t>
  </si>
  <si>
    <t>majątkowe</t>
  </si>
  <si>
    <t>Priorytet: 4.  Rozwój infrastruktury  ochrony środowiska i energetycznej</t>
  </si>
  <si>
    <t>Działanie: 4.1 Rozwój regionalnej infrastruktury ocrony srodowiska  i  energetycznej</t>
  </si>
  <si>
    <t>Projekt:  Budowa zbiornika  retencynjo-rekreacyjnego na rzece Morawka  w  Morawicy</t>
  </si>
  <si>
    <t>2004-2011</t>
  </si>
  <si>
    <t>Program: Program Rozwoju Obszarów  Wiejskich</t>
  </si>
  <si>
    <t>Prorytet: 3. Jakość życia na obszarach wiejskich i zróżnicowanie gospodarki wiejskiej</t>
  </si>
  <si>
    <t>Działanie: 3.3. Podstawowe usługi dla gospodarki i ludności wiejskiej</t>
  </si>
  <si>
    <t>2008-2013</t>
  </si>
  <si>
    <t>Budowa świetlicy wiejskiej w Lisowie  (2010-2011)</t>
  </si>
  <si>
    <t>Wolne środki, o których mowa w art.. 217 ust.2 pkt 6 ustawy</t>
  </si>
  <si>
    <t>§ 950</t>
  </si>
  <si>
    <t>zakup urządzeń na plac zabaw</t>
  </si>
  <si>
    <t>majatkowe</t>
  </si>
  <si>
    <t>bieżące</t>
  </si>
  <si>
    <t>Wydatki jednostek pomocniczych - wykonanie  na dzień 31.12.2011r.</t>
  </si>
  <si>
    <t>Plan przychodów i  kosztów   samorządowych zakładów budżetowych - wykonanie na dzień 31.12. 2011 r.</t>
  </si>
  <si>
    <t>Załącznik Nr 5</t>
  </si>
  <si>
    <t>Załącznik Nr  5 a</t>
  </si>
  <si>
    <t>Wykonanie na dzień 31.12.2011 r.</t>
  </si>
  <si>
    <t>Załącznik Nr  5 b</t>
  </si>
  <si>
    <t>Chodnik przy drodze powiatowej w Radomicach II</t>
  </si>
  <si>
    <t>Budowa chodnika  przy drodze powiatowej  w miejscowości Nida</t>
  </si>
  <si>
    <t>Budowa chodnika  przy drodze powiatowej   w Dębskiej Woli - II etap</t>
  </si>
  <si>
    <t>Rozbudowa sieci wodociągowej i kanalizacji sanitarnej na terenie Gminy</t>
  </si>
  <si>
    <t>Program:  Regionalny Program Operacyjny  Województwa Świetokrzyskiego</t>
  </si>
  <si>
    <t xml:space="preserve">Program:  Regionalny Program Operacyjny  Województwa  Swietokrzyskiego </t>
  </si>
  <si>
    <t>Program:  Regionalny Program Operacyjny   Województwa Świetokrzyskiego</t>
  </si>
  <si>
    <t>Ochotnicza  Straż Pożarna w Bilczy</t>
  </si>
  <si>
    <t>Ochotnicza  Straż Pożarna w Brudzowie</t>
  </si>
  <si>
    <t>Ochotnicza  Straż Pożarna w Morawicy</t>
  </si>
  <si>
    <t>Ochotnicza  Straż Pożarna w Woli  Morawickiej</t>
  </si>
  <si>
    <t>70095</t>
  </si>
  <si>
    <t xml:space="preserve">w 2009 r, realizowanych w trybie ustawy o pożytku publicznym i o wolontariacie,  w rubryce jednostka otrzymująca dotację wpisać         </t>
  </si>
  <si>
    <t>80148</t>
  </si>
  <si>
    <t>wpłaty z usług</t>
  </si>
  <si>
    <t>71004</t>
  </si>
  <si>
    <t>Plany zagospodarowania przestrzennego</t>
  </si>
  <si>
    <t>Starostwo Powiatowe w Kielcach</t>
  </si>
  <si>
    <t>Budowa przedszkola w Bilczy (2010-2013)</t>
  </si>
  <si>
    <t>środki wymienione w art.. 5 ust.1 pkt 2 i 3 u.f.p</t>
  </si>
  <si>
    <t>Zakup sprzętu komputerowego i programów użytkowych</t>
  </si>
  <si>
    <t>Publiczna Szkoła Podstawowa w Chmielowicach</t>
  </si>
  <si>
    <t>75421</t>
  </si>
  <si>
    <t>Zarządzanie kryzysowe</t>
  </si>
  <si>
    <t>Składki na ubezpieczenie zdrowotne opłacane za osoby pobierajace niektóre świadczenia z pomocy społecznej, niektóre  świadczenia rodzinne  oraz za osoby uczestniczące w zajęciach w centrum integracji społecznej</t>
  </si>
  <si>
    <t>Składki na ubezpieczenie zdrowotne opłacane za osoby pobierające niektóre świadczenia z pomocy społecznej, niektóre świadczenia rodzinne oraz  za osoby uczestniczące w zajęciach w centrum integracji społecznej</t>
  </si>
  <si>
    <t>OGÓŁEM   WYDATKI</t>
  </si>
  <si>
    <t>4530</t>
  </si>
  <si>
    <t>Podatek od towarów i usług (VAT)</t>
  </si>
  <si>
    <t>75816</t>
  </si>
  <si>
    <t>Wpływy do rozliczenia</t>
  </si>
  <si>
    <t>8110</t>
  </si>
  <si>
    <t>odsetki od samorządowych papierów wartościowych lub zaciągnietych przez jednostkę  samorządu terytorialnego kredytów i pożyczek</t>
  </si>
  <si>
    <t>0370</t>
  </si>
  <si>
    <t>opłata od  posiadania psów</t>
  </si>
  <si>
    <t>Rezerwy  ogólne i celowe</t>
  </si>
  <si>
    <t>Działanie: 3.2 Rozwój systemów lokalnej infrastruktury komunikacyjnej</t>
  </si>
  <si>
    <t>UG w Morawicy</t>
  </si>
  <si>
    <t>Wartośc zadania</t>
  </si>
  <si>
    <t>Rozbudowa oświetlenia ulicznego</t>
  </si>
  <si>
    <t>Budowa i przebudowa oświetlenia  etap II (2009-2011)</t>
  </si>
  <si>
    <t>zakup materiałiow i wyposażenia</t>
  </si>
  <si>
    <t>Ogrodzenie placu zabaw w Piasecznej Górce</t>
  </si>
  <si>
    <t>wyposażenie placu zabaw w Zaborzu</t>
  </si>
  <si>
    <t>Rozbudowa placu zabaw, wyposażenie - Zbrza</t>
  </si>
  <si>
    <t>GOPS Morawica</t>
  </si>
  <si>
    <t>Dotacja do  niepublicznych przedszkoli</t>
  </si>
  <si>
    <t>Chodnik przy ul. Szkolnej w Morawicy</t>
  </si>
  <si>
    <t xml:space="preserve"> Chodnik przy ul. Szkolnej</t>
  </si>
  <si>
    <t xml:space="preserve">Droga dojazdowa do pól </t>
  </si>
  <si>
    <t>4.</t>
  </si>
  <si>
    <t>Dział</t>
  </si>
  <si>
    <t>Rozdział</t>
  </si>
  <si>
    <t>§</t>
  </si>
  <si>
    <t>Zakup rzutnika multimedialnego i  kserokopiarki</t>
  </si>
  <si>
    <t>Treść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</si>
  <si>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</si>
  <si>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</si>
  <si>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</si>
  <si>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</si>
  <si>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</si>
  <si>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</si>
  <si>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</si>
  <si>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</si>
  <si>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</si>
  <si>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</si>
  <si>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</si>
  <si>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</si>
  <si>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</si>
  <si>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</si>
  <si>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</si>
  <si>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</si>
  <si>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</si>
  <si>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</si>
  <si>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</si>
  <si>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</si>
  <si>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
bieżące</t>
  </si>
  <si>
    <t>Wydatki
majątkowe</t>
  </si>
  <si>
    <t>Wydatki
ogółem</t>
  </si>
  <si>
    <t>Dochody ogółem</t>
  </si>
  <si>
    <t>kredyty
i pożyczki</t>
  </si>
  <si>
    <t>Ogółem</t>
  </si>
  <si>
    <t>dotacje i środki pochodzące
z innych  źr.*</t>
  </si>
  <si>
    <t>Nazwa zadania inwestycyjnego</t>
  </si>
  <si>
    <t>Dochody bieżące</t>
  </si>
  <si>
    <t>Dochody majątkowe</t>
  </si>
  <si>
    <t>Przychody</t>
  </si>
  <si>
    <t>Stan środków obrotowych na koniec roku</t>
  </si>
  <si>
    <t>Kwota</t>
  </si>
  <si>
    <t>Nazwa zadania</t>
  </si>
  <si>
    <t>Dochody
ogółem</t>
  </si>
  <si>
    <t>I. Dochody i wydatki związane z realizacją zadań realizowanych wspólnie z innymi jednostkami samorządu terytorialnego</t>
  </si>
  <si>
    <t>Wykonanie systemu nawodnienia na gminnym stadionie sportowym (2011-2012)</t>
  </si>
  <si>
    <t>Projekt: Wykonanie systemu nawodnienia na gminnym stadionie sportowym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</si>
  <si>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</si>
  <si>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</si>
  <si>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</si>
  <si>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</si>
  <si>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</si>
  <si>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</si>
  <si>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</si>
  <si>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</si>
  <si>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</si>
  <si>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</si>
  <si>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</si>
  <si>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</si>
  <si>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</si>
  <si>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</si>
  <si>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</si>
  <si>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</si>
  <si>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</si>
  <si>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</si>
  <si>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</si>
  <si>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Priorytet: 3. Jakość życia na obszarach wiejskch i zróżnicowanie gospodarki wiejskiej</t>
  </si>
  <si>
    <t>Działanie: 3.4. Odnowa i rozwój wsi</t>
  </si>
  <si>
    <t>85216</t>
  </si>
  <si>
    <t>Zasiłki stałe</t>
  </si>
  <si>
    <t>GOSPODARKA  KOMUNALNA I OCHRONA ŚRODDOWISKA</t>
  </si>
  <si>
    <t>92695</t>
  </si>
  <si>
    <t>Wiata przystankowa w Radomicach</t>
  </si>
  <si>
    <t>Wiaty przystankowe w Brzezinach</t>
  </si>
  <si>
    <t>Wiaty przystankowe w Woli Morawickiej</t>
  </si>
  <si>
    <t>Budowa drogi na działce o nr ewidencyjnym 283/1 w Nidzie</t>
  </si>
  <si>
    <t>Chodnik przy strażnicy  OSP w Lisowie - etap II</t>
  </si>
  <si>
    <t>Razem  Dz. 754</t>
  </si>
  <si>
    <t>Zakład Gospodarki Komunalnej w Morawicy</t>
  </si>
  <si>
    <t>Zakup nośnika narzędzi z wyposażeniem do utrzymania terenów zieleni i chodników</t>
  </si>
  <si>
    <t>dotacje celowe   w ramach programów finansowanych z udziałem środków  europejskich oraz środków.o których mowa w art.5 ust.1 pkt 3  oraz ust.3 pkt 5 i 6 ustawy, lub płatności  w ramach  budzetu srodków europejskich  - płatności w zakresie budżetu  środków europejkich</t>
  </si>
  <si>
    <t>dotacje celowe   w ramach programów finansowanych z udziałem środków  europejskich oraz środków.o których mowa w art.5 ust.1 pkt 3  oraz ust.3 pkt 5 i 6 ustawy, lub płatności  w ramach  budzetu srodków europejskich  - płatności w zakresie budżetu środków europejskich</t>
  </si>
  <si>
    <t>Europa bez barier</t>
  </si>
  <si>
    <t>dotacje celowe   w ramach programów finansowanych z udziałem środków  europejskich oraz środków.o których mowa w art.5 ust.1 pkt 3  oraz ust.3 pkt 5 i 6 ustawy, lub płatności  w ramach  budzetu srodków europejskich  - płatności  w zakresie budżetu środkow europejkich</t>
  </si>
  <si>
    <t xml:space="preserve">dotacje celowe   w ramach programów finansowanych z udziałem środków  europejskich oraz środków.o których mowa w art.5 ust.1 pkt 3  oraz ust.3 pkt 5 i 6 ustawy, lub płatności  w ramach  budzetu srodków europejskich  - płatności w zakresie budżetu  środkow europejskich </t>
  </si>
  <si>
    <t xml:space="preserve">Zadania w zakresie kultury fizycznej </t>
  </si>
  <si>
    <t>6290</t>
  </si>
  <si>
    <t xml:space="preserve">środki na dofinansowanie własnych inwestycji gmin (związków gmin), powiatów (związków powiatów) samorząd województw, pozyskane z innych źródeł </t>
  </si>
  <si>
    <t>3240</t>
  </si>
  <si>
    <t>stypendia dla uczniów</t>
  </si>
  <si>
    <t>Budowa oświetlenia w stronę Łabędziowa Małego</t>
  </si>
  <si>
    <t>wpłaty jednostek na fundusz celowy</t>
  </si>
  <si>
    <t>2010-2012</t>
  </si>
  <si>
    <t xml:space="preserve">Projekt: Uzbrojenie  terenów przemysłowych w Dębskiej Woli  przy torach </t>
  </si>
  <si>
    <t>Dotacje ogółem</t>
  </si>
  <si>
    <t>Wydatki jednostek budżetowych</t>
  </si>
  <si>
    <t>wynagrodzenia i składki od nich naliczane</t>
  </si>
  <si>
    <t>wydatki związane z realizacją statutowych zadań</t>
  </si>
  <si>
    <t>dotacje na zadania bieżące</t>
  </si>
  <si>
    <t>Świdczenia na rzecz osób fizycznych</t>
  </si>
  <si>
    <t>inwestycje i zakupy inwestycyjne</t>
  </si>
  <si>
    <t>zakup i objęcie akcji i udziałów</t>
  </si>
  <si>
    <t>wniesienie wkładów do spółek prawa handlowego</t>
  </si>
  <si>
    <t>I. Dotacje dla jednostek sektora finansów publicznych</t>
  </si>
  <si>
    <t>Razem</t>
  </si>
  <si>
    <t>OGÓŁEM</t>
  </si>
  <si>
    <t>w tym</t>
  </si>
  <si>
    <t>Priorytet: IX.Rozwój wykształcenia i kompetencji w regionach.</t>
  </si>
  <si>
    <t>Działanie: 9.5 Oddolne inicjatywy edukacyjne na obszarach wiejskich</t>
  </si>
  <si>
    <t xml:space="preserve">Projekt: Wirtualna Społeczność Szkolna Zespołu Placówek Oswiatowych Gimnazjum w Morawicy </t>
  </si>
  <si>
    <t>2011-2012</t>
  </si>
  <si>
    <t>ZPO Morawica</t>
  </si>
  <si>
    <t>Razem  Dz.  853</t>
  </si>
  <si>
    <t>GOPS</t>
  </si>
  <si>
    <t>Budowa boiska piłkarskiego w Bilczy - ogrodzenie</t>
  </si>
  <si>
    <t>6207</t>
  </si>
  <si>
    <t>40002</t>
  </si>
  <si>
    <t>Udzielone pożyczki</t>
  </si>
  <si>
    <t>grzywny, mandaty i inne kary pieniężne od osób fizycznych</t>
  </si>
  <si>
    <t>zajęcie pasa drogowego</t>
  </si>
  <si>
    <t>Zał. Nr 4</t>
  </si>
  <si>
    <t>Wykonanie zadań inwestycyjnych rocznych  na dzień 31.12. w 2011 r.</t>
  </si>
  <si>
    <t>Wymiana wiat przystankowych w Woli Morawickiej</t>
  </si>
  <si>
    <t>6210</t>
  </si>
  <si>
    <t>dotacje  celowe z budżetu na finansowanie lub dofinansowanie kosztów realizacji inwestycji i zakupów inwestycyjnych samorządowych  zakładów budżetowych</t>
  </si>
  <si>
    <t>Dostarczanie  wody</t>
  </si>
  <si>
    <t>6230</t>
  </si>
  <si>
    <t xml:space="preserve">dotacje celowe z budżetu  na finansowanie lub dofinansowanie  kosztów realizacji inwestycji i zakupów inwestycyjnych jednostek niezaliczanych do sektora finansów publicznych </t>
  </si>
  <si>
    <t>Projekt: Uzbrojenie  terenów przemysłowych w Gminie Morawica</t>
  </si>
  <si>
    <t>Program: Program Rozwoju  Obszarów  Wiejskich</t>
  </si>
  <si>
    <t>Priorytet:5 Wzrost jakosci infrastruktury społeczne4j oraz inwestycje w dziedzictwo, kulturowe, turystykę i sport</t>
  </si>
  <si>
    <t>Działanie: 5.2 Podniesienie jajkosci usług publicznych poprzez wspieranie placówek edukacyjnychy i kulturalnych</t>
  </si>
  <si>
    <t>Projekt:  Budowa   Centrum Samorządowego  w Morawicy</t>
  </si>
  <si>
    <t>Priorytet6. Wzmocnienie ośrodków miejskich i rewitalizacja małych miast</t>
  </si>
  <si>
    <t>Działanie:6.2 Rewitalizacja małych miast</t>
  </si>
  <si>
    <t>Projekt:  Rewitalizacja  Centrum Morawicy</t>
  </si>
  <si>
    <t>Projekt: Rewitalizacja zabytkowego parku w Morawicy</t>
  </si>
  <si>
    <t>Podwole</t>
  </si>
  <si>
    <t>oczyszczenie rowów oraz wuycięcie  przydroznych krzaków</t>
  </si>
  <si>
    <t>wymiana wiat przystankowych</t>
  </si>
  <si>
    <t>Brzeziny</t>
  </si>
  <si>
    <t>Organizacja festynów dla mieszkańców  Bzrzezin</t>
  </si>
  <si>
    <t>Chałupki</t>
  </si>
  <si>
    <t>dofinansowanie  obchodów uroczystości związanych z rocznicą  OSP w Chałupkach</t>
  </si>
  <si>
    <t>wyposażenie budynku remozy  OSP  (stoły, krzesła)</t>
  </si>
  <si>
    <t>zakup wyposażenia do budynku OSP</t>
  </si>
  <si>
    <t>zakup aparaty tlenowego dla OSP</t>
  </si>
  <si>
    <t>zakup laptopa, urządzenia wielofunkcyjnego  oraz krzesełek do punktu przedszkolnego</t>
  </si>
  <si>
    <t>Chmielowice</t>
  </si>
  <si>
    <t>wymiana okien w budynku  szkolnym</t>
  </si>
  <si>
    <t>wykonanie  projektu oświetlenia ul. Szkolnej oraz ul. Podlesie</t>
  </si>
  <si>
    <t>montaż 2-ch lamp oświetleniowych</t>
  </si>
  <si>
    <t>Drochów Górny</t>
  </si>
  <si>
    <t>zakup wyposażenia do swietlicy</t>
  </si>
  <si>
    <t xml:space="preserve">zakup  stolików i krzesełek do świetlicy  </t>
  </si>
  <si>
    <t>Uporządkowanie terenu i wyposażenie placu zabaw</t>
  </si>
  <si>
    <t>Doposażenie placu zabaw przy ul. Ściegiennego</t>
  </si>
  <si>
    <t>Ogrodzenie placu zabaw przy ul. Ściegiennego</t>
  </si>
  <si>
    <t>zagospodarowanie działki Nr 292</t>
  </si>
  <si>
    <t>doposażenie boiska</t>
  </si>
  <si>
    <t>zakup kosiarki</t>
  </si>
  <si>
    <t>Budowa placu zabaw przy boisku szkolnym</t>
  </si>
  <si>
    <t>poprawienie boiska "małego" (wyrównanie, ziemia, zasianie trawy)</t>
  </si>
  <si>
    <t>dofinansowanie  zakupu samochodu pożarniczego</t>
  </si>
  <si>
    <t>wykonanie ogrodzenia placu zabaw</t>
  </si>
  <si>
    <t>zakup kosiarki spalinowej z napędem</t>
  </si>
  <si>
    <t>Zaborze</t>
  </si>
  <si>
    <t xml:space="preserve">wyposażenie placu zabaw </t>
  </si>
  <si>
    <t>rozbudowa placu zabaw, wyposażenie</t>
  </si>
  <si>
    <t>Kawczyn</t>
  </si>
  <si>
    <t>zakup działki na plac zabaw</t>
  </si>
  <si>
    <t>Budowa dróg  gminnych Osiedle  nad Zalewem  (2008-2012)</t>
  </si>
  <si>
    <t>dotacja celowe na pomoc finansową udzielaną między jednostkami samorządu terytorialnego na  dofinansowanie własnych zadań inwestycyjnyh i zakupów inwestycyjnych</t>
  </si>
  <si>
    <t>wydatki inwestycyjne  jednostek budżetowych - współfinansowanie  programów i  projektów realizowanych ze środków z funduszy strukturalnych , Funduszu Spójnosci, Europejskiego Funduszu Rybackiego oraz z funduszy unijnych finansujących Wspólną Politykę Rolną</t>
  </si>
  <si>
    <t>wydatki inwestycyjne  jednostek budżetowych - współfinansowanie  programów i  projektów realizowanych  ze środków z funduszy strukturalnych , Funduszu Spójnosci, Europejskiego Funduszu Rybackiego oraz z funduszy unijnych finansujących Wspólną Politykę Rolną</t>
  </si>
  <si>
    <t>wydatki osobowe niezaliczane do wynagrodzeń</t>
  </si>
  <si>
    <t>opłaty z tytułu zakupu usług telekomunikacyjnych świadczonych w ruchomej   publicznej  sieci telefonicznej</t>
  </si>
  <si>
    <t>Chodnik ulica Marmurowa w Bilczy (2011-2012)</t>
  </si>
  <si>
    <t>wydatki osobowe niezaliczane do wynagrodzen</t>
  </si>
  <si>
    <t>opłaty z tytułu zakupu usług telekomunikacyjnych świadczonych  w stacjonarnej  publicznej  sieci telefonicznej</t>
  </si>
  <si>
    <t>dotacja  podmiotowa z budżetu  dla publicznej jednostki systemu oświaty  prowadzonej przez  osobę prawną inną niż jednostka  samorządu terytorialnego  lub  przez  osobę fizyczną</t>
  </si>
  <si>
    <t>wydatki osobowe nie aliczane do wynagrodzeń</t>
  </si>
  <si>
    <t>Inne formy wychowania przedszkolnego</t>
  </si>
  <si>
    <t>zwrot dotacji oraz płatności , w tym  wykorzystanych niezgodnie z przeznaczeniem  lub wykorzystanych z naruszeniem procedur, o których mowa w art.. 184 ustawy, pobranych nienależnie  lub w nadmiernej wysokości</t>
  </si>
  <si>
    <t>składki na ubezpieczenia zdrowotne</t>
  </si>
  <si>
    <t>składki na ubezpieczenia społeczne - współfinansowanie  programów i  projektów  realizowanych ze środków z funduszy strukturalnych , Funduszu Spójnosci, Europejskiego Funduszu Rybackiego oraz z funduszy unijnych finansujących Wspólną Politykę Rolną</t>
  </si>
  <si>
    <t>wynagrodzenia bezosobowe - współfinansowanie  programów i  projektów  realizowanych ze środków z funduszy strukturalnych , Funduszu Spójnosci, Europejskiego Funduszu Rybackiego oraz z funduszy unijnych finansujących Wspólną Politykę Rolną</t>
  </si>
  <si>
    <t>zakup materiałów i wyposażenia - współfinansowanie  programów i  projektów  realizowanych ze środków z funduszy strukturalnych , Funduszu Spójnosci, Europejskiego Funduszu Rybackiego oraz z funduszy unijnych finansujących Wspólną Politykę Rolną</t>
  </si>
  <si>
    <t>zakup usług pozostałych - współfinansowanie  programów i  projektów  realizowanych ze środków z funduszy strukturalnych , Funduszu Spójnosci, Europejskiego Funduszu Rybackiego oraz z funduszy unijnych finansujących Wspólną Politykę Rolną</t>
  </si>
  <si>
    <t>Załącznik Nr  10</t>
  </si>
  <si>
    <t>Zał.  Nr 11</t>
  </si>
  <si>
    <t>wykonanie</t>
  </si>
  <si>
    <t>wydatki inwestycyjne  jednostek budżetowych - współfinansowanie  programów i  projektów  realizowanych ze środków z funduszy strukturalnych , Funduszu Spójnosci, Europejskiego Funduszu Rybackiego oraz z funduszy unijnych finansujących Wspólną Politykę Rolną</t>
  </si>
  <si>
    <t>Środki  otrzymane  od pozostałych jednostek  zaliczanych do sektora  finansów  publicznych  na realizację zadań bieżących  jednostek zaliczanych do sektora finansów publicznych</t>
  </si>
  <si>
    <t>2710</t>
  </si>
  <si>
    <t>dotacja  celowa  otrzymana z tytułu  pomocy finansowej udzielanej między jednostkami samorządu terytorialnego  na dofinansowanie własnych zadań bieżących</t>
  </si>
  <si>
    <t>zakup  wyposażenia OSP (szlamówki, wodery, hełmy)</t>
  </si>
  <si>
    <t>Doposażenie placu zabaw  przy ul. Ściegiennego w Bilczy</t>
  </si>
  <si>
    <t>Ogrodzenie placu zabaw przy ul. Ściegiennego w Bilczy</t>
  </si>
  <si>
    <t>Wykonanie projektu oświetlenia  ul. Szkolnej  oraz ul. Podlesie w Brzezinach</t>
  </si>
  <si>
    <t>Doposażenie boiska w Chałupkach</t>
  </si>
  <si>
    <t>Zakup działki na plac zabaw w Kawczynie</t>
  </si>
  <si>
    <t>Budowa placu zabaw przy boisku  szkolnym w Lisowie</t>
  </si>
  <si>
    <t>zakup uzrądzeń na plac  zabaw w Łabędziowie</t>
  </si>
  <si>
    <t>Wirtualna Społeczność  Szkolna  Zespołu Placówek Oświatowych  Gimnazjum w Morawicy</t>
  </si>
  <si>
    <t>Indywidualizacja nauczania i wychowania klas I-III w Gminie Morawica</t>
  </si>
  <si>
    <t xml:space="preserve">Zakup nieruchomości -przepompownie ścieków </t>
  </si>
  <si>
    <t>Zasilanie energetyczne popmpowni wód deszczowych w Morawicy (2010-2011)</t>
  </si>
  <si>
    <t>Przedłużenie ulicy ks. St. Korneckiego w Morawiocy (2010-2011)</t>
  </si>
  <si>
    <t>Oświetlenie  uliczne - Bilcza ul. J. Pawła II (2010-2011)</t>
  </si>
  <si>
    <t>4130</t>
  </si>
  <si>
    <t>4119</t>
  </si>
  <si>
    <t>60017</t>
  </si>
  <si>
    <t>Drogi wewnętrzne</t>
  </si>
  <si>
    <t>II. Dotacje dla jednostek spoza  sektora finansów publicznych</t>
  </si>
  <si>
    <t>Progrm:Program  Rozwoju Obszarów  wWejskich</t>
  </si>
  <si>
    <t>Priorytet:Oś 4 Leader w ramach PROW 2007-2013</t>
  </si>
  <si>
    <t>Działanie:413 Wdrażanie lokalnych strategii rozwoju</t>
  </si>
  <si>
    <t>Pompa szlamowa OSP Dębska Wola</t>
  </si>
  <si>
    <t>Drabina pażarnicza wysuwana OSP Lisów</t>
  </si>
  <si>
    <t>Pompa  szlamowa OSP Zbrza</t>
  </si>
  <si>
    <t>Adaptacja strychu Środowiskowego Domu Samopomocy w Brudzowie z przeznaczeniem na pomieszczenia całodobowego pobytu</t>
  </si>
  <si>
    <t>A. 162.000</t>
  </si>
  <si>
    <t xml:space="preserve">Razem  Dz. 852 </t>
  </si>
  <si>
    <t>Projekt: "Chcę poznać kulturę, historię i tradycję swojego regionu"</t>
  </si>
  <si>
    <t>Tworzenie  warunków  sprzyjających  rozwojowi sportu</t>
  </si>
  <si>
    <t>4179</t>
  </si>
  <si>
    <t>Ogrodzenie kortów</t>
  </si>
  <si>
    <t>4219</t>
  </si>
  <si>
    <t>2009-2012</t>
  </si>
  <si>
    <t>kary i odszkodowania wypłacane na rzecz osób fizycznych</t>
  </si>
  <si>
    <t>kary i odszkodowania wypłacane na rzecz osób prawnych i innych jednostek organizacyjnych</t>
  </si>
  <si>
    <t>4309</t>
  </si>
  <si>
    <t>3260</t>
  </si>
  <si>
    <t>inne formy pomocy dla uczniów</t>
  </si>
  <si>
    <t>2480</t>
  </si>
  <si>
    <t>dotacja podmiotowa z budżetu dla samorządowej  instytucji kultury</t>
  </si>
  <si>
    <t>3250</t>
  </si>
  <si>
    <t>stypendia różne</t>
  </si>
  <si>
    <t>Priorytet: Podniesienie jakości  systemu komunikacyjnego regionu</t>
  </si>
  <si>
    <t>Projekt:  Budowa dróg  gminnych  Osiedle nad Zalewem</t>
  </si>
  <si>
    <t>2008-2011</t>
  </si>
  <si>
    <t>2010-2011</t>
  </si>
  <si>
    <t xml:space="preserve">Program Operacyjny Infrastruktura i Srodowisko </t>
  </si>
  <si>
    <t>Projekt:  Budowa systemu kanalizacji sanitarnej w gm. Morawica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</si>
  <si>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</si>
  <si>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</si>
  <si>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</si>
  <si>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</si>
  <si>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</si>
  <si>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</si>
  <si>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</si>
  <si>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</si>
  <si>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</si>
  <si>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</si>
  <si>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</si>
  <si>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</si>
  <si>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</si>
  <si>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</si>
  <si>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</si>
  <si>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</si>
  <si>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</si>
  <si>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</si>
  <si>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Przelewy z rachunku lokat</t>
  </si>
  <si>
    <t>§ 994</t>
  </si>
  <si>
    <t>Rozchody ogółem:</t>
  </si>
  <si>
    <t xml:space="preserve">dotacje celowe   w ramach programów finansowanych z udziałem środków  europejskich oraz środków.o których mowa w art.5 ust.1 pkt 3  oraz ust.3 pkt 5 i 6 ustawy, lub płatności  w ramach  budzetu srodków europejskich  - pozostałe </t>
  </si>
  <si>
    <t>dotacje otrzymane z państwowych  funduszy celowych  na finansowanie  lub dofinansowanie   kosztów realizacji  inwestycji  i zakupów inwestycyjnych  jednostek sektora finansów publicznych</t>
  </si>
  <si>
    <t>wpływy z opłat za  zezwolenia na sprzedaż  napojów alkoholowych</t>
  </si>
  <si>
    <t>Stołówki szkolne i przedszkolne</t>
  </si>
  <si>
    <t>wpływy ze zwrotów dotacji  oraz płatności , w tym  wykorzystanych niezgodnie  z przeznaczeniem  lub wykorzystanych  z naruszenim procedur, o których  mowa w art.184 ustawy, pobranych nienależnie  lub w nadmiernej wysokości</t>
  </si>
  <si>
    <t>Spłaty kredytów</t>
  </si>
  <si>
    <t>§ 992</t>
  </si>
  <si>
    <t>Spłaty pożyczek</t>
  </si>
  <si>
    <t>w tym:  kredyty i pożyczki zaciagane na realizację zadania pod refundację wydatków</t>
  </si>
  <si>
    <t>Załącznik Nr 12</t>
  </si>
  <si>
    <t>Spłaty pożyczek otrzymanych na finansowanie zadań realizowanych z udziałem środków pochodzących z budżetu UE</t>
  </si>
  <si>
    <t>§ 963</t>
  </si>
  <si>
    <t>§ 991</t>
  </si>
  <si>
    <t>Uzbrojenie terenów przemysłowych w  Gminie Morawica         (2008-2012)</t>
  </si>
  <si>
    <t xml:space="preserve">A. 406.504
B.
C.
D. </t>
  </si>
  <si>
    <t>3119</t>
  </si>
  <si>
    <t>świadczenia  społeczne - współfinansowanie  programów i  projektów  realizowanych ze środków z funduszy strukturalnych , Funduszu Spójnosci, Europejskiego Funduszu Rybackiego oraz z funduszy unijnych finansujących Wspólną Politykę Rolną</t>
  </si>
  <si>
    <t>4017</t>
  </si>
  <si>
    <t>4019</t>
  </si>
  <si>
    <t>wynagrodzenia osobowe pracowników - płatności w zakresie budżetu środków europejskich</t>
  </si>
  <si>
    <t>wynagrodzenia osobowe pracowników - współfinansowanie  programów i  projektów  realizowanych ze środków z funduszy strukturalnych , Funduszu Spójnosci, Europejskiego Funduszu Rybackiego oraz z funduszy unijnych finansujących Wspólną Politykę Rolną</t>
  </si>
  <si>
    <t>4127</t>
  </si>
  <si>
    <t>4129</t>
  </si>
  <si>
    <t>składki na Fundusz Pracy - płatności w zakresie budżetu środków europejskich</t>
  </si>
  <si>
    <t>składki na Fundusz Pracy - współfinansowanie  programów i  projektów  realizowanych ze środków z funduszy strukturalnych , Funduszu Spójnosci, Europejskiego Funduszu Rybackiego oraz z funduszy unijnych finansujących Wspólną Politykę Rolną</t>
  </si>
  <si>
    <t>4247</t>
  </si>
  <si>
    <t>4249</t>
  </si>
  <si>
    <t>zakup pomocy naukowych, dydaktycznych i książek - płatności  w zakresie budżetu środków europejjskich</t>
  </si>
  <si>
    <t>zakup pomocy naukowych, dydaktycznych i książek - współfinansowanie  programów i  projektów  realizowanych ze środków z funduszy strukturalnych , Funduszu Spójnosci, Europejskiego Funduszu Rybackiego oraz z funduszy unijnych finansujących Wspólną Politykę Rolną</t>
  </si>
  <si>
    <t>4277</t>
  </si>
  <si>
    <t>4279</t>
  </si>
  <si>
    <t>zakup usług remontowych- płatności w  zakresie budżetu środków europejskich</t>
  </si>
  <si>
    <t>zakup usług remontowych  - współfinansowanie  programów i  projektów  realizowanych ze środków z funduszy strukturalnych , Funduszu Spójnosci, Europejskiego Funduszu Rybackiego oraz z funduszy unijnych finansujących Wspólną Politykę Rolną</t>
  </si>
  <si>
    <t>4367</t>
  </si>
  <si>
    <t>4369</t>
  </si>
  <si>
    <t>opłaty z tytułu  zakupu usług  telekomunikacyjnych  świadczonych  w ruchomej  publicznej  sieci telefonicznej - płatności w  zakresie budżetu środków europejskich</t>
  </si>
  <si>
    <t>opłaty z tytułu  zakupu usług telekomunikacyjnych  świadczonych  w ruchomej  publicznej sieci telefonicznej  - współfinansowanie  programów i  projektów  realizowanych ze środków z funduszy strukturalnych , Funduszu Spójnosci, Europejskiego Funduszu Rybackiego oraz z funduszy unijnych finansujących Wspólną Politykę Rolną</t>
  </si>
  <si>
    <t>4417</t>
  </si>
  <si>
    <t>4419</t>
  </si>
  <si>
    <t>podróże służbowe krajowe - płatności w  zakresie budżetu środków europejskich</t>
  </si>
  <si>
    <t>podróże służbowe krajowe - współfinansowanie  programów i  projektów  realizowanych ze środków z funduszy strukturalnych , Funduszu Spójnosci, Europejskiego Funduszu Rybackiego oraz z funduszy unijnych finansujących Wspólną Politykę Rolną</t>
  </si>
  <si>
    <t>6067</t>
  </si>
  <si>
    <t>wydatki inwestycyjne jednostek  budżetowych - płatności w  zakresie budżetu środków europejskich</t>
  </si>
  <si>
    <t>wydatki inwestycyjne jednostek budżetowych - współfinansowanie  programów i  projektów  realizowanych ze środków z funduszy strukturalnych , Funduszu Spójnosci, Europejskiego Funduszu Rybackiego oraz z funduszy unijnych finansujących Wspólną Politykę Rolną</t>
  </si>
  <si>
    <t>4150</t>
  </si>
  <si>
    <t>dopłaty w spółkach prawa  handlowego</t>
  </si>
  <si>
    <t>Załacznik Nr 3</t>
  </si>
  <si>
    <t>Wykonanie  wydatków na  wieloletnie przedsięwzięcia  na dzień  31.12.2011  r.</t>
  </si>
  <si>
    <t>Oświetlenie uliczne Obice ul. Łąkowa</t>
  </si>
  <si>
    <t>Lokaty</t>
  </si>
  <si>
    <t>§ 982</t>
  </si>
  <si>
    <t>Rozchody z tytułu innych rozliczeń</t>
  </si>
  <si>
    <t>§ 995</t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</si>
  <si>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</si>
  <si>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</si>
  <si>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</si>
  <si>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</si>
  <si>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</si>
  <si>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</si>
  <si>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</si>
  <si>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</si>
  <si>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</si>
  <si>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02095</t>
  </si>
  <si>
    <t>Pozostała  działalność</t>
  </si>
  <si>
    <t>0750</t>
  </si>
  <si>
    <t>400</t>
  </si>
  <si>
    <t>40095</t>
  </si>
  <si>
    <t>WYTWARZANIE I ZAOPATRYWANIE  W ENERGIĘ ELEKTRYCZNĄ, GAZ I WODĘ</t>
  </si>
  <si>
    <t>600</t>
  </si>
  <si>
    <t>TRANSPORT  I ŁĄCZNOŚĆ</t>
  </si>
  <si>
    <t>60016</t>
  </si>
  <si>
    <t>0690</t>
  </si>
  <si>
    <t>Drogi publiczne   gminne</t>
  </si>
  <si>
    <t>700</t>
  </si>
  <si>
    <t>GOSPODARKA MIESZKANIOWA</t>
  </si>
  <si>
    <t>70005</t>
  </si>
  <si>
    <t>Gospodarka gruntami i nieruchomościami</t>
  </si>
  <si>
    <t>0470</t>
  </si>
  <si>
    <t>wpływy z opłat za zarząd,  użytkowanie i użytkowanie wieczyste nieruchomości</t>
  </si>
  <si>
    <t>710</t>
  </si>
  <si>
    <t>DZIAŁALNOŚĆ USŁUGOWA</t>
  </si>
  <si>
    <t>Cmentarze</t>
  </si>
  <si>
    <t>71035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</si>
  <si>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</si>
  <si>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</si>
  <si>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</si>
  <si>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</si>
  <si>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</si>
  <si>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</si>
  <si>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</si>
  <si>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</si>
  <si>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wpływy  z różnych opłat</t>
  </si>
  <si>
    <t>0970</t>
  </si>
  <si>
    <t>wpływy z różnych  dochodów</t>
  </si>
  <si>
    <t>751</t>
  </si>
  <si>
    <t>URZĘDY NACZELNYCH ORGANÓW ORGANÓW WŁADZY PAŃSTWOWEJ, KONTROLI I  OCHRONY PRAWA ORAZ SĄDOWNICTWA</t>
  </si>
  <si>
    <t>75101</t>
  </si>
  <si>
    <t>Urzędy naczelnych organów władzy  państwowej, kontroli i ochrony prawa</t>
  </si>
  <si>
    <t>756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</si>
  <si>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</si>
  <si>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</si>
  <si>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</si>
  <si>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</si>
  <si>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</si>
  <si>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</si>
  <si>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</si>
  <si>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</si>
  <si>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</si>
  <si>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</si>
  <si>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3000</t>
  </si>
  <si>
    <t>2580</t>
  </si>
  <si>
    <t>Stowarzyszenie Przyjaciół Brzezin i Podwola</t>
  </si>
  <si>
    <t>Towarzystwo Przyjaciół Chmielowic</t>
  </si>
  <si>
    <t>Stowarzyszenie Ekorozwoju Lisowa i Zaborza</t>
  </si>
  <si>
    <t xml:space="preserve">KULTURA FIZYCZNA </t>
  </si>
  <si>
    <t>KULTURA FIZYCZNA</t>
  </si>
  <si>
    <t>Towarzystwo Przyjaciół Nidy</t>
  </si>
  <si>
    <t>Stowarzyszenie Wola Morawicka</t>
  </si>
  <si>
    <t>Stowarzyszenie Dobrych Inicjatyw "ZBRZA"</t>
  </si>
  <si>
    <t>Towarzystwo  Ekorozwoju Radomic</t>
  </si>
  <si>
    <t>Fundacja" KAZIMIERZ" w Bilczy</t>
  </si>
  <si>
    <t>Zakup kserokopiarki</t>
  </si>
  <si>
    <t>Zagospodarowanie terenu zbiornika  w Morawicy</t>
  </si>
  <si>
    <t xml:space="preserve">Zakup  gruntów  na poszerzenie dróg </t>
  </si>
  <si>
    <t>Progrm:Program m Operacyjny Kapitał  Ludzki</t>
  </si>
  <si>
    <t>Priorytet: VII. Promocja integracji społecznej</t>
  </si>
  <si>
    <t>Działanie: 7.1. Rozwój i upowszechnianie aktywnej integracji</t>
  </si>
  <si>
    <t>Projekt: Program aktywizacji społeczno-zawodowej bezrobotnych w gminie Morawica</t>
  </si>
  <si>
    <t>dotacja podmiotowa z budżetu dla jednostek niezaliczanych do sektora  finansów publicznych</t>
  </si>
  <si>
    <t>4810</t>
  </si>
  <si>
    <t xml:space="preserve">rezerwy  </t>
  </si>
  <si>
    <t>rezerwy</t>
  </si>
  <si>
    <t>2590</t>
  </si>
  <si>
    <t>4240</t>
  </si>
  <si>
    <t>zakup pomocy naukowych, dydaktycznych i książek</t>
  </si>
  <si>
    <t>wydatki inwestycyjne jednostek budżetowych</t>
  </si>
  <si>
    <t>dotacje celowe przekazane  gminie  na zadania bieżące realizowane na podstawie porozumień (umów)  między jednostkami  samorządu terytorialnego</t>
  </si>
  <si>
    <t>4220</t>
  </si>
  <si>
    <t>zakup środków żywności</t>
  </si>
  <si>
    <t>4330</t>
  </si>
  <si>
    <t>zakup usług przez jednostki samorządu terytorialnego od innych jednostek samorządu terytorialnego</t>
  </si>
  <si>
    <t>zakup środków żywnosci</t>
  </si>
  <si>
    <t>świadczenia społeczne</t>
  </si>
  <si>
    <t>3110</t>
  </si>
  <si>
    <t>podatek leśny</t>
  </si>
  <si>
    <t>0340</t>
  </si>
  <si>
    <t>podatek od środków 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</si>
  <si>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</si>
  <si>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</si>
  <si>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</si>
  <si>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</si>
  <si>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</si>
  <si>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0360</t>
  </si>
  <si>
    <t>podatek od spadków i darowizn</t>
  </si>
  <si>
    <t>0430</t>
  </si>
  <si>
    <t>wpływy z opłaty targowej</t>
  </si>
  <si>
    <t>75618</t>
  </si>
  <si>
    <t>0410</t>
  </si>
  <si>
    <t>wpływy z opłaty skarbowej</t>
  </si>
  <si>
    <t>0460</t>
  </si>
  <si>
    <t>wpływy z  opłaty eksploatacyjnej</t>
  </si>
  <si>
    <t>0480</t>
  </si>
  <si>
    <t>2540</t>
  </si>
  <si>
    <t>80106</t>
  </si>
  <si>
    <t>4117</t>
  </si>
  <si>
    <t>4177</t>
  </si>
  <si>
    <t>4217</t>
  </si>
  <si>
    <t>4307</t>
  </si>
  <si>
    <t>Zał. Nr 1</t>
  </si>
  <si>
    <t>6010</t>
  </si>
  <si>
    <t>wydatki na zakup  i objęcie akcji, wniesienie  wkładów  do spółek prawa handlowego  oraz na uzupełnienie funduszy  statutowych  banków  państwowycyh  i innych  instytucji  finansowych</t>
  </si>
  <si>
    <t xml:space="preserve">Planowane wydatki </t>
  </si>
  <si>
    <t xml:space="preserve">kredyty i pożyczki zaciągane na realizację zadania  pod refundację wydatków </t>
  </si>
  <si>
    <t>Rozdz</t>
  </si>
  <si>
    <t>rok budżetowy  2011 (8+9+11+12)</t>
  </si>
  <si>
    <t>Gazociąg Bilcza(2008-2011)</t>
  </si>
  <si>
    <t xml:space="preserve">A.         
B.
C.
D. </t>
  </si>
  <si>
    <t>Budowa drogi gminnej ul. Bażantowa w Bilczy  (2010-2012)</t>
  </si>
  <si>
    <t>Budowa Centrum Samorządowego  w Morawicy (2008-2013)</t>
  </si>
  <si>
    <t>Rewitalizacja Centrum Morawicy (2008-2013)</t>
  </si>
  <si>
    <t>Budowa   dróg na  Osiedlu Dąbrowa w Bilczy (2010-2014)</t>
  </si>
  <si>
    <t>Wydatki w roku budżetowym 2011</t>
  </si>
  <si>
    <t>4300</t>
  </si>
  <si>
    <t>zakup usług pozostałych</t>
  </si>
  <si>
    <t>6059</t>
  </si>
  <si>
    <t>Zagospodarowanie działki Nr 292 w Brudzowie</t>
  </si>
  <si>
    <t>2850</t>
  </si>
  <si>
    <t>wpłaty gmin na rzecz izb rolniczych w wysokosci 2 % uzyskanych wpływów z podatku rolnego</t>
  </si>
  <si>
    <t>4210</t>
  </si>
  <si>
    <t>zakup materiałów i wyposażenia</t>
  </si>
  <si>
    <t>6050</t>
  </si>
  <si>
    <t>wydatki inwestycyjne jednostek budzetowych</t>
  </si>
  <si>
    <t>4170</t>
  </si>
  <si>
    <t>B - 15.000</t>
  </si>
  <si>
    <t xml:space="preserve">  B -15. 000</t>
  </si>
  <si>
    <t>B- 15.000       A   163.663,35</t>
  </si>
  <si>
    <t>Terminal - czytnik</t>
  </si>
  <si>
    <t>Ogrodzenie placu zabaw w Brzezinach</t>
  </si>
  <si>
    <t>wydatki inwestycyjne  jednostek budżetowych - płatności  w zakresie budżetu środków europejskich</t>
  </si>
  <si>
    <t>wydatki inwestycyjne  jednostek budżetowych - płatności w zakresie  budżetu środków europejskich</t>
  </si>
  <si>
    <t>składki na ubezpieczenia społeczne - płatności w zakresie budżetu środków europejskich</t>
  </si>
  <si>
    <t>wynagrodzenia bezosobowe - płatności w zakresie budżetu środkow europejskich</t>
  </si>
  <si>
    <t>zakup materiałów i wyposażenia - płatności  w zakresie budżetu środków europejjskich</t>
  </si>
  <si>
    <t>zakup usług pozostałych - płatności w  zakresie budżetu środków europejskich</t>
  </si>
  <si>
    <t>wydatki inwestycyjne  jednostek budżetowych - płatności  w  zakresie  budżetu środków  europejskich</t>
  </si>
  <si>
    <t>EDUKACYJNA  OPIEKA WYCHOWAWCZA</t>
  </si>
  <si>
    <t>2460</t>
  </si>
  <si>
    <t xml:space="preserve">wydatki inwestycyjne  jednostek budżetowych - płatności w zakresie budżetu środków  europejskich </t>
  </si>
  <si>
    <t>Dotacje  celowe-  wykonanie  na dzień 31.12. 2011 r.</t>
  </si>
  <si>
    <t>2310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</si>
</sst>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11" xfId="0" applyNumberForma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 quotePrefix="1">
      <alignment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 quotePrefix="1">
      <alignment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0" fillId="0" borderId="11" xfId="0" applyNumberForma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14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/>
    </xf>
    <xf numFmtId="0" fontId="23" fillId="0" borderId="15" xfId="0" applyFont="1" applyBorder="1" applyAlignment="1" quotePrefix="1">
      <alignment/>
    </xf>
    <xf numFmtId="0" fontId="23" fillId="0" borderId="14" xfId="0" applyFont="1" applyBorder="1" applyAlignment="1" quotePrefix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 quotePrefix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vertical="center"/>
    </xf>
    <xf numFmtId="4" fontId="2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 wrapText="1"/>
    </xf>
    <xf numFmtId="0" fontId="23" fillId="0" borderId="14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left" vertical="top" wrapText="1"/>
    </xf>
    <xf numFmtId="4" fontId="25" fillId="0" borderId="10" xfId="0" applyNumberFormat="1" applyFont="1" applyBorder="1" applyAlignment="1">
      <alignment vertical="top" wrapText="1"/>
    </xf>
    <xf numFmtId="0" fontId="25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0" fontId="7" fillId="2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right" vertical="top" wrapText="1"/>
    </xf>
    <xf numFmtId="4" fontId="26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left" wrapText="1"/>
    </xf>
    <xf numFmtId="2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wrapText="1"/>
    </xf>
    <xf numFmtId="49" fontId="24" fillId="0" borderId="14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vertical="center"/>
    </xf>
    <xf numFmtId="1" fontId="21" fillId="0" borderId="19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7" fillId="0" borderId="10" xfId="0" applyNumberFormat="1" applyFont="1" applyBorder="1" applyAlignment="1">
      <alignment vertical="center"/>
    </xf>
    <xf numFmtId="10" fontId="7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21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10" fontId="0" fillId="0" borderId="10" xfId="0" applyNumberForma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0" fontId="0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10" fontId="25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10" fontId="0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vertical="top" wrapText="1"/>
    </xf>
    <xf numFmtId="10" fontId="12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10" fontId="48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0" fillId="20" borderId="10" xfId="0" applyFill="1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0" borderId="21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10" fontId="7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0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7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/>
    </xf>
    <xf numFmtId="10" fontId="24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10" fontId="24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10" fontId="22" fillId="0" borderId="10" xfId="0" applyNumberFormat="1" applyFont="1" applyBorder="1" applyAlignment="1">
      <alignment/>
    </xf>
    <xf numFmtId="10" fontId="14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24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24" borderId="18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4" fillId="20" borderId="23" xfId="0" applyFont="1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center"/>
    </xf>
    <xf numFmtId="0" fontId="0" fillId="20" borderId="23" xfId="0" applyFont="1" applyFill="1" applyBorder="1" applyAlignment="1">
      <alignment vertical="center" wrapText="1"/>
    </xf>
    <xf numFmtId="0" fontId="0" fillId="20" borderId="15" xfId="0" applyFont="1" applyFill="1" applyBorder="1" applyAlignment="1">
      <alignment vertical="center" wrapText="1"/>
    </xf>
    <xf numFmtId="0" fontId="0" fillId="20" borderId="14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2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21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1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defaultGridColor="0" colorId="8" workbookViewId="0" topLeftCell="A1">
      <selection activeCell="K13" sqref="K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875" style="1" customWidth="1"/>
    <col min="5" max="5" width="11.375" style="1" customWidth="1"/>
    <col min="6" max="6" width="12.875" style="0" customWidth="1"/>
    <col min="7" max="7" width="11.00390625" style="0" customWidth="1"/>
    <col min="8" max="8" width="8.875" style="0" customWidth="1"/>
    <col min="9" max="9" width="12.25390625" style="0" customWidth="1"/>
    <col min="10" max="10" width="10.75390625" style="0" customWidth="1"/>
    <col min="11" max="11" width="11.375" style="0" customWidth="1"/>
    <col min="12" max="12" width="13.375" style="0" customWidth="1"/>
    <col min="13" max="13" width="13.625" style="0" customWidth="1"/>
  </cols>
  <sheetData>
    <row r="1" spans="1:13" ht="48.75" customHeight="1">
      <c r="A1" s="370" t="s">
        <v>388</v>
      </c>
      <c r="B1" s="370"/>
      <c r="C1" s="370"/>
      <c r="D1" s="370"/>
      <c r="E1" s="370"/>
      <c r="F1" s="370"/>
      <c r="G1" s="370"/>
      <c r="H1" s="370"/>
      <c r="I1" s="370"/>
      <c r="J1" s="371"/>
      <c r="K1" s="371"/>
      <c r="L1" s="371"/>
      <c r="M1" s="371"/>
    </row>
    <row r="2" spans="1:14" s="164" customFormat="1" ht="18" customHeight="1">
      <c r="A2" s="360" t="s">
        <v>508</v>
      </c>
      <c r="B2" s="360" t="s">
        <v>509</v>
      </c>
      <c r="C2" s="372" t="s">
        <v>510</v>
      </c>
      <c r="D2" s="360" t="s">
        <v>598</v>
      </c>
      <c r="E2" s="363" t="s">
        <v>513</v>
      </c>
      <c r="F2" s="364"/>
      <c r="G2" s="364"/>
      <c r="H2" s="364"/>
      <c r="I2" s="364"/>
      <c r="J2" s="364"/>
      <c r="K2" s="364"/>
      <c r="L2" s="364"/>
      <c r="M2" s="364"/>
      <c r="N2" s="166"/>
    </row>
    <row r="3" spans="1:14" s="164" customFormat="1" ht="18.75" customHeight="1">
      <c r="A3" s="362"/>
      <c r="B3" s="362"/>
      <c r="C3" s="373"/>
      <c r="D3" s="362"/>
      <c r="E3" s="360" t="s">
        <v>518</v>
      </c>
      <c r="F3" s="363" t="s">
        <v>513</v>
      </c>
      <c r="G3" s="363"/>
      <c r="H3" s="363"/>
      <c r="I3" s="363"/>
      <c r="J3" s="360" t="s">
        <v>519</v>
      </c>
      <c r="K3" s="365" t="s">
        <v>513</v>
      </c>
      <c r="L3" s="365"/>
      <c r="M3" s="365"/>
      <c r="N3" s="166"/>
    </row>
    <row r="4" spans="1:14" s="164" customFormat="1" ht="19.5" customHeight="1">
      <c r="A4" s="362"/>
      <c r="B4" s="362"/>
      <c r="C4" s="373"/>
      <c r="D4" s="362"/>
      <c r="E4" s="362"/>
      <c r="F4" s="366" t="s">
        <v>599</v>
      </c>
      <c r="G4" s="367"/>
      <c r="H4" s="360" t="s">
        <v>602</v>
      </c>
      <c r="I4" s="360" t="s">
        <v>603</v>
      </c>
      <c r="J4" s="368"/>
      <c r="K4" s="360" t="s">
        <v>604</v>
      </c>
      <c r="L4" s="360" t="s">
        <v>605</v>
      </c>
      <c r="M4" s="360" t="s">
        <v>606</v>
      </c>
      <c r="N4" s="166"/>
    </row>
    <row r="5" spans="1:14" s="164" customFormat="1" ht="60.75" customHeight="1">
      <c r="A5" s="361"/>
      <c r="B5" s="361"/>
      <c r="C5" s="374"/>
      <c r="D5" s="361"/>
      <c r="E5" s="361"/>
      <c r="F5" s="163" t="s">
        <v>600</v>
      </c>
      <c r="G5" s="163" t="s">
        <v>601</v>
      </c>
      <c r="H5" s="361"/>
      <c r="I5" s="361"/>
      <c r="J5" s="369"/>
      <c r="K5" s="369"/>
      <c r="L5" s="369"/>
      <c r="M5" s="369"/>
      <c r="N5" s="166"/>
    </row>
    <row r="6" spans="1:13" s="160" customFormat="1" ht="21.75" customHeigh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6</v>
      </c>
      <c r="G6" s="161">
        <v>7</v>
      </c>
      <c r="H6" s="161">
        <v>8</v>
      </c>
      <c r="I6" s="161">
        <v>9</v>
      </c>
      <c r="J6" s="165">
        <v>10</v>
      </c>
      <c r="K6" s="165">
        <v>11</v>
      </c>
      <c r="L6" s="165">
        <v>12</v>
      </c>
      <c r="M6" s="165">
        <v>13</v>
      </c>
    </row>
    <row r="7" spans="1:13" ht="19.5" customHeight="1">
      <c r="A7" s="6">
        <v>750</v>
      </c>
      <c r="B7" s="6">
        <v>75060</v>
      </c>
      <c r="C7" s="6">
        <v>2020</v>
      </c>
      <c r="D7" s="109">
        <v>90254</v>
      </c>
      <c r="E7" s="109">
        <v>90254</v>
      </c>
      <c r="F7" s="109">
        <v>12000</v>
      </c>
      <c r="G7" s="109">
        <v>78254</v>
      </c>
      <c r="H7" s="109"/>
      <c r="I7" s="109"/>
      <c r="J7" s="36"/>
      <c r="K7" s="36"/>
      <c r="L7" s="36"/>
      <c r="M7" s="36"/>
    </row>
    <row r="8" spans="1:13" ht="19.5" customHeight="1">
      <c r="A8" s="6"/>
      <c r="B8" s="6"/>
      <c r="C8" s="6"/>
      <c r="D8" s="109"/>
      <c r="E8" s="109"/>
      <c r="F8" s="109"/>
      <c r="G8" s="109"/>
      <c r="H8" s="109"/>
      <c r="I8" s="109"/>
      <c r="J8" s="36"/>
      <c r="K8" s="36"/>
      <c r="L8" s="36"/>
      <c r="M8" s="36"/>
    </row>
    <row r="9" spans="1:13" ht="19.5" customHeight="1">
      <c r="A9" s="6"/>
      <c r="B9" s="6"/>
      <c r="C9" s="6"/>
      <c r="D9" s="109"/>
      <c r="E9" s="109"/>
      <c r="F9" s="109"/>
      <c r="G9" s="109"/>
      <c r="H9" s="109"/>
      <c r="I9" s="109"/>
      <c r="J9" s="36"/>
      <c r="K9" s="36"/>
      <c r="L9" s="36"/>
      <c r="M9" s="36"/>
    </row>
    <row r="10" spans="1:13" ht="19.5" customHeight="1">
      <c r="A10" s="6"/>
      <c r="B10" s="6"/>
      <c r="C10" s="6"/>
      <c r="D10" s="109"/>
      <c r="E10" s="109"/>
      <c r="F10" s="109"/>
      <c r="G10" s="109"/>
      <c r="H10" s="109"/>
      <c r="I10" s="109"/>
      <c r="J10" s="36"/>
      <c r="K10" s="36"/>
      <c r="L10" s="36"/>
      <c r="M10" s="36"/>
    </row>
    <row r="11" spans="1:13" ht="19.5" customHeight="1">
      <c r="A11" s="6"/>
      <c r="B11" s="6"/>
      <c r="C11" s="6"/>
      <c r="D11" s="109"/>
      <c r="E11" s="109"/>
      <c r="F11" s="109"/>
      <c r="G11" s="109"/>
      <c r="H11" s="109"/>
      <c r="I11" s="109"/>
      <c r="J11" s="36"/>
      <c r="K11" s="36"/>
      <c r="L11" s="36"/>
      <c r="M11" s="36"/>
    </row>
    <row r="12" spans="1:13" ht="19.5" customHeight="1">
      <c r="A12" s="6"/>
      <c r="B12" s="6"/>
      <c r="C12" s="6"/>
      <c r="D12" s="109"/>
      <c r="E12" s="109"/>
      <c r="F12" s="109"/>
      <c r="G12" s="109"/>
      <c r="H12" s="109"/>
      <c r="I12" s="109"/>
      <c r="J12" s="36"/>
      <c r="K12" s="36"/>
      <c r="L12" s="36"/>
      <c r="M12" s="36"/>
    </row>
    <row r="13" spans="1:13" ht="19.5" customHeight="1">
      <c r="A13" s="6"/>
      <c r="B13" s="6"/>
      <c r="C13" s="6"/>
      <c r="D13" s="109"/>
      <c r="E13" s="109"/>
      <c r="F13" s="109"/>
      <c r="G13" s="109"/>
      <c r="H13" s="109"/>
      <c r="I13" s="109"/>
      <c r="J13" s="36"/>
      <c r="K13" s="36"/>
      <c r="L13" s="36"/>
      <c r="M13" s="36"/>
    </row>
    <row r="14" spans="1:13" ht="19.5" customHeight="1">
      <c r="A14" s="6"/>
      <c r="B14" s="6"/>
      <c r="C14" s="6"/>
      <c r="D14" s="109"/>
      <c r="E14" s="109"/>
      <c r="F14" s="109"/>
      <c r="G14" s="109"/>
      <c r="H14" s="109"/>
      <c r="I14" s="109"/>
      <c r="J14" s="36"/>
      <c r="K14" s="36"/>
      <c r="L14" s="36"/>
      <c r="M14" s="36"/>
    </row>
    <row r="15" spans="1:13" s="15" customFormat="1" ht="19.5" customHeight="1">
      <c r="A15" s="359" t="s">
        <v>538</v>
      </c>
      <c r="B15" s="359"/>
      <c r="C15" s="359"/>
      <c r="D15" s="101">
        <f>SUM(D7:D14)</f>
        <v>90254</v>
      </c>
      <c r="E15" s="101">
        <f>SUM(E7:E14)</f>
        <v>90254</v>
      </c>
      <c r="F15" s="101">
        <f>SUM(F7:F14)</f>
        <v>12000</v>
      </c>
      <c r="G15" s="101">
        <f>SUM(G7:G14)</f>
        <v>78254</v>
      </c>
      <c r="H15" s="106"/>
      <c r="I15" s="101"/>
      <c r="J15" s="162"/>
      <c r="K15" s="162"/>
      <c r="L15" s="162"/>
      <c r="M15" s="162"/>
    </row>
  </sheetData>
  <sheetProtection/>
  <mergeCells count="17">
    <mergeCell ref="A1:M1"/>
    <mergeCell ref="K4:K5"/>
    <mergeCell ref="L4:L5"/>
    <mergeCell ref="M4:M5"/>
    <mergeCell ref="A2:A5"/>
    <mergeCell ref="B2:B5"/>
    <mergeCell ref="C2:C5"/>
    <mergeCell ref="D2:D5"/>
    <mergeCell ref="A15:C15"/>
    <mergeCell ref="I4:I5"/>
    <mergeCell ref="E3:E5"/>
    <mergeCell ref="E2:M2"/>
    <mergeCell ref="F3:I3"/>
    <mergeCell ref="K3:M3"/>
    <mergeCell ref="F4:G4"/>
    <mergeCell ref="H4:H5"/>
    <mergeCell ref="J3:J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5
do Uchwały Nr IX/ 72 /11 
  Rady    
 Gminy  Morawica
z dnia 27 maja  2011 r.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defaultGridColor="0" zoomScalePageLayoutView="0" colorId="8" workbookViewId="0" topLeftCell="A1">
      <selection activeCell="A1" sqref="A1:M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875" style="1" customWidth="1"/>
    <col min="5" max="5" width="11.375" style="1" customWidth="1"/>
    <col min="6" max="6" width="12.875" style="0" customWidth="1"/>
    <col min="7" max="7" width="11.00390625" style="0" customWidth="1"/>
    <col min="8" max="8" width="8.875" style="0" customWidth="1"/>
    <col min="9" max="9" width="12.25390625" style="0" customWidth="1"/>
    <col min="10" max="10" width="10.75390625" style="0" customWidth="1"/>
    <col min="11" max="11" width="11.375" style="0" customWidth="1"/>
    <col min="12" max="12" width="13.375" style="0" customWidth="1"/>
    <col min="13" max="13" width="13.625" style="0" customWidth="1"/>
  </cols>
  <sheetData>
    <row r="1" spans="1:13" ht="48.75" customHeight="1">
      <c r="A1" s="370" t="s">
        <v>328</v>
      </c>
      <c r="B1" s="370"/>
      <c r="C1" s="370"/>
      <c r="D1" s="370"/>
      <c r="E1" s="370"/>
      <c r="F1" s="370"/>
      <c r="G1" s="370"/>
      <c r="H1" s="370"/>
      <c r="I1" s="370"/>
      <c r="J1" s="371"/>
      <c r="K1" s="371"/>
      <c r="L1" s="371"/>
      <c r="M1" s="371"/>
    </row>
    <row r="2" spans="1:14" s="164" customFormat="1" ht="18" customHeight="1">
      <c r="A2" s="360" t="s">
        <v>508</v>
      </c>
      <c r="B2" s="360" t="s">
        <v>509</v>
      </c>
      <c r="C2" s="372" t="s">
        <v>510</v>
      </c>
      <c r="D2" s="360" t="s">
        <v>598</v>
      </c>
      <c r="E2" s="363" t="s">
        <v>513</v>
      </c>
      <c r="F2" s="364"/>
      <c r="G2" s="364"/>
      <c r="H2" s="364"/>
      <c r="I2" s="364"/>
      <c r="J2" s="364"/>
      <c r="K2" s="364"/>
      <c r="L2" s="364"/>
      <c r="M2" s="364"/>
      <c r="N2" s="166"/>
    </row>
    <row r="3" spans="1:14" s="164" customFormat="1" ht="18.75" customHeight="1">
      <c r="A3" s="362"/>
      <c r="B3" s="362"/>
      <c r="C3" s="373"/>
      <c r="D3" s="362"/>
      <c r="E3" s="360" t="s">
        <v>518</v>
      </c>
      <c r="F3" s="363" t="s">
        <v>513</v>
      </c>
      <c r="G3" s="363"/>
      <c r="H3" s="363"/>
      <c r="I3" s="363"/>
      <c r="J3" s="360" t="s">
        <v>519</v>
      </c>
      <c r="K3" s="365" t="s">
        <v>513</v>
      </c>
      <c r="L3" s="365"/>
      <c r="M3" s="365"/>
      <c r="N3" s="166"/>
    </row>
    <row r="4" spans="1:14" s="164" customFormat="1" ht="19.5" customHeight="1">
      <c r="A4" s="362"/>
      <c r="B4" s="362"/>
      <c r="C4" s="373"/>
      <c r="D4" s="362"/>
      <c r="E4" s="362"/>
      <c r="F4" s="366" t="s">
        <v>599</v>
      </c>
      <c r="G4" s="367"/>
      <c r="H4" s="360" t="s">
        <v>602</v>
      </c>
      <c r="I4" s="360" t="s">
        <v>603</v>
      </c>
      <c r="J4" s="368"/>
      <c r="K4" s="360" t="s">
        <v>604</v>
      </c>
      <c r="L4" s="360" t="s">
        <v>605</v>
      </c>
      <c r="M4" s="360" t="s">
        <v>606</v>
      </c>
      <c r="N4" s="166"/>
    </row>
    <row r="5" spans="1:14" s="164" customFormat="1" ht="60.75" customHeight="1">
      <c r="A5" s="361"/>
      <c r="B5" s="361"/>
      <c r="C5" s="374"/>
      <c r="D5" s="361"/>
      <c r="E5" s="361"/>
      <c r="F5" s="163" t="s">
        <v>600</v>
      </c>
      <c r="G5" s="163" t="s">
        <v>601</v>
      </c>
      <c r="H5" s="361"/>
      <c r="I5" s="361"/>
      <c r="J5" s="369"/>
      <c r="K5" s="369"/>
      <c r="L5" s="369"/>
      <c r="M5" s="369"/>
      <c r="N5" s="166"/>
    </row>
    <row r="6" spans="1:13" s="160" customFormat="1" ht="21.75" customHeigh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6</v>
      </c>
      <c r="G6" s="161">
        <v>7</v>
      </c>
      <c r="H6" s="161">
        <v>8</v>
      </c>
      <c r="I6" s="161">
        <v>9</v>
      </c>
      <c r="J6" s="165">
        <v>10</v>
      </c>
      <c r="K6" s="165">
        <v>11</v>
      </c>
      <c r="L6" s="165">
        <v>12</v>
      </c>
      <c r="M6" s="165">
        <v>13</v>
      </c>
    </row>
    <row r="7" spans="1:13" s="46" customFormat="1" ht="21.75" customHeight="1">
      <c r="A7" s="241" t="s">
        <v>826</v>
      </c>
      <c r="B7" s="241" t="s">
        <v>182</v>
      </c>
      <c r="C7" s="240">
        <v>2010</v>
      </c>
      <c r="D7" s="242">
        <v>106969.71</v>
      </c>
      <c r="E7" s="242">
        <v>106969.71</v>
      </c>
      <c r="F7" s="242"/>
      <c r="G7" s="242">
        <v>106969.71</v>
      </c>
      <c r="H7" s="242"/>
      <c r="I7" s="242"/>
      <c r="J7" s="127"/>
      <c r="K7" s="126"/>
      <c r="L7" s="126"/>
      <c r="M7" s="126"/>
    </row>
    <row r="8" spans="1:13" ht="19.5" customHeight="1">
      <c r="A8" s="6">
        <v>750</v>
      </c>
      <c r="B8" s="6">
        <v>75011</v>
      </c>
      <c r="C8" s="6">
        <v>2010</v>
      </c>
      <c r="D8" s="109">
        <v>87158</v>
      </c>
      <c r="E8" s="109">
        <v>87158</v>
      </c>
      <c r="F8" s="109">
        <v>87158</v>
      </c>
      <c r="G8" s="109"/>
      <c r="H8" s="109"/>
      <c r="I8" s="109"/>
      <c r="J8" s="36"/>
      <c r="K8" s="36"/>
      <c r="L8" s="36"/>
      <c r="M8" s="36"/>
    </row>
    <row r="9" spans="1:13" ht="19.5" customHeight="1">
      <c r="A9" s="6">
        <v>750</v>
      </c>
      <c r="B9" s="6">
        <v>75056</v>
      </c>
      <c r="C9" s="6">
        <v>2010</v>
      </c>
      <c r="D9" s="109">
        <v>23367.75</v>
      </c>
      <c r="E9" s="109">
        <v>23367.75</v>
      </c>
      <c r="F9" s="109">
        <v>2938.75</v>
      </c>
      <c r="G9" s="109">
        <v>800</v>
      </c>
      <c r="H9" s="109"/>
      <c r="I9" s="109">
        <v>19629</v>
      </c>
      <c r="J9" s="36"/>
      <c r="K9" s="36"/>
      <c r="L9" s="36"/>
      <c r="M9" s="36"/>
    </row>
    <row r="10" spans="1:13" ht="19.5" customHeight="1">
      <c r="A10" s="6">
        <v>751</v>
      </c>
      <c r="B10" s="6">
        <v>75101</v>
      </c>
      <c r="C10" s="6">
        <v>2010</v>
      </c>
      <c r="D10" s="109">
        <v>2270</v>
      </c>
      <c r="E10" s="109">
        <v>2270</v>
      </c>
      <c r="F10" s="109"/>
      <c r="G10" s="109">
        <v>2270</v>
      </c>
      <c r="H10" s="109"/>
      <c r="I10" s="109"/>
      <c r="J10" s="36"/>
      <c r="K10" s="36"/>
      <c r="L10" s="36"/>
      <c r="M10" s="36"/>
    </row>
    <row r="11" spans="1:13" ht="19.5" customHeight="1">
      <c r="A11" s="6">
        <v>751</v>
      </c>
      <c r="B11" s="6">
        <v>75108</v>
      </c>
      <c r="C11" s="6">
        <v>2010</v>
      </c>
      <c r="D11" s="109">
        <v>30752</v>
      </c>
      <c r="E11" s="109">
        <v>30752</v>
      </c>
      <c r="F11" s="109">
        <v>12062.83</v>
      </c>
      <c r="G11" s="109">
        <v>2989.17</v>
      </c>
      <c r="H11" s="109"/>
      <c r="I11" s="109">
        <v>15700</v>
      </c>
      <c r="J11" s="36"/>
      <c r="K11" s="36"/>
      <c r="L11" s="36"/>
      <c r="M11" s="36"/>
    </row>
    <row r="12" spans="1:13" ht="19.5" customHeight="1">
      <c r="A12" s="6">
        <v>852</v>
      </c>
      <c r="B12" s="6">
        <v>85203</v>
      </c>
      <c r="C12" s="6">
        <v>2010</v>
      </c>
      <c r="D12" s="109">
        <v>313863</v>
      </c>
      <c r="E12" s="109">
        <v>313863</v>
      </c>
      <c r="F12" s="109">
        <v>189417.68</v>
      </c>
      <c r="G12" s="109">
        <v>124445.32</v>
      </c>
      <c r="H12" s="109"/>
      <c r="I12" s="109"/>
      <c r="J12" s="36"/>
      <c r="K12" s="36"/>
      <c r="L12" s="36"/>
      <c r="M12" s="36"/>
    </row>
    <row r="13" spans="1:13" ht="19.5" customHeight="1">
      <c r="A13" s="6">
        <v>852</v>
      </c>
      <c r="B13" s="6">
        <v>85203</v>
      </c>
      <c r="C13" s="6">
        <v>6310</v>
      </c>
      <c r="D13" s="109">
        <v>162000</v>
      </c>
      <c r="E13" s="109"/>
      <c r="F13" s="109"/>
      <c r="G13" s="109"/>
      <c r="H13" s="109"/>
      <c r="I13" s="109"/>
      <c r="J13" s="209">
        <v>162000</v>
      </c>
      <c r="K13" s="209">
        <v>162000</v>
      </c>
      <c r="L13" s="36"/>
      <c r="M13" s="36"/>
    </row>
    <row r="14" spans="1:13" ht="19.5" customHeight="1">
      <c r="A14" s="6">
        <v>852</v>
      </c>
      <c r="B14" s="6">
        <v>85212</v>
      </c>
      <c r="C14" s="6">
        <v>2010</v>
      </c>
      <c r="D14" s="109">
        <v>3964040</v>
      </c>
      <c r="E14" s="109">
        <v>3964040</v>
      </c>
      <c r="F14" s="109">
        <v>122897.59</v>
      </c>
      <c r="G14" s="109">
        <v>38226.11</v>
      </c>
      <c r="H14" s="109"/>
      <c r="I14" s="109">
        <v>3802916.3</v>
      </c>
      <c r="J14" s="209"/>
      <c r="K14" s="209"/>
      <c r="L14" s="36"/>
      <c r="M14" s="36"/>
    </row>
    <row r="15" spans="1:13" ht="19.5" customHeight="1">
      <c r="A15" s="6">
        <v>852</v>
      </c>
      <c r="B15" s="6">
        <v>85213</v>
      </c>
      <c r="C15" s="6">
        <v>2010</v>
      </c>
      <c r="D15" s="109">
        <v>5569.2</v>
      </c>
      <c r="E15" s="109">
        <v>5569.2</v>
      </c>
      <c r="F15" s="109"/>
      <c r="G15" s="109">
        <v>5569.2</v>
      </c>
      <c r="H15" s="109"/>
      <c r="I15" s="109"/>
      <c r="J15" s="209"/>
      <c r="K15" s="209"/>
      <c r="L15" s="36"/>
      <c r="M15" s="36"/>
    </row>
    <row r="16" spans="1:13" ht="19.5" customHeight="1">
      <c r="A16" s="6">
        <v>852</v>
      </c>
      <c r="B16" s="6">
        <v>85228</v>
      </c>
      <c r="C16" s="6">
        <v>2010</v>
      </c>
      <c r="D16" s="109">
        <v>42996</v>
      </c>
      <c r="E16" s="109">
        <v>42996</v>
      </c>
      <c r="F16" s="109">
        <v>40944.92</v>
      </c>
      <c r="G16" s="109">
        <v>2051.08</v>
      </c>
      <c r="H16" s="109"/>
      <c r="I16" s="109"/>
      <c r="J16" s="209"/>
      <c r="K16" s="209"/>
      <c r="L16" s="36"/>
      <c r="M16" s="36"/>
    </row>
    <row r="17" spans="1:13" ht="19.5" customHeight="1">
      <c r="A17" s="6">
        <v>852</v>
      </c>
      <c r="B17" s="6">
        <v>85295</v>
      </c>
      <c r="C17" s="6">
        <v>2010</v>
      </c>
      <c r="D17" s="109">
        <v>9900</v>
      </c>
      <c r="E17" s="109">
        <v>9900</v>
      </c>
      <c r="F17" s="109"/>
      <c r="G17" s="109"/>
      <c r="H17" s="109"/>
      <c r="I17" s="109">
        <v>9900</v>
      </c>
      <c r="J17" s="209"/>
      <c r="K17" s="209"/>
      <c r="L17" s="36"/>
      <c r="M17" s="36"/>
    </row>
    <row r="18" spans="1:13" s="15" customFormat="1" ht="19.5" customHeight="1">
      <c r="A18" s="359" t="s">
        <v>538</v>
      </c>
      <c r="B18" s="359"/>
      <c r="C18" s="359"/>
      <c r="D18" s="101">
        <f>SUM(D7:D17)</f>
        <v>4748885.66</v>
      </c>
      <c r="E18" s="101">
        <f>SUM(E7:E17)</f>
        <v>4586885.66</v>
      </c>
      <c r="F18" s="101">
        <f>SUM(F7:F17)</f>
        <v>455419.76999999996</v>
      </c>
      <c r="G18" s="101">
        <f>SUM(G7:G17)</f>
        <v>283320.59</v>
      </c>
      <c r="H18" s="106"/>
      <c r="I18" s="101">
        <f>SUM(I7:I17)</f>
        <v>3848145.3</v>
      </c>
      <c r="J18" s="111">
        <f>SUM(J7:J17)</f>
        <v>162000</v>
      </c>
      <c r="K18" s="111">
        <f>SUM(K7:K17)</f>
        <v>162000</v>
      </c>
      <c r="L18" s="162"/>
      <c r="M18" s="162"/>
    </row>
  </sheetData>
  <sheetProtection/>
  <mergeCells count="17">
    <mergeCell ref="A18:C18"/>
    <mergeCell ref="I4:I5"/>
    <mergeCell ref="E3:E5"/>
    <mergeCell ref="E2:M2"/>
    <mergeCell ref="F3:I3"/>
    <mergeCell ref="K3:M3"/>
    <mergeCell ref="F4:G4"/>
    <mergeCell ref="H4:H5"/>
    <mergeCell ref="J3:J5"/>
    <mergeCell ref="A1:M1"/>
    <mergeCell ref="K4:K5"/>
    <mergeCell ref="L4:L5"/>
    <mergeCell ref="M4:M5"/>
    <mergeCell ref="A2:A5"/>
    <mergeCell ref="B2:B5"/>
    <mergeCell ref="C2:C5"/>
    <mergeCell ref="D2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7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zoomScalePageLayoutView="0" workbookViewId="0" topLeftCell="C4">
      <selection activeCell="D16" sqref="D16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1.625" style="1" customWidth="1"/>
    <col min="5" max="5" width="4.875" style="22" customWidth="1"/>
    <col min="6" max="6" width="12.875" style="1" customWidth="1"/>
    <col min="7" max="7" width="14.375" style="1" customWidth="1"/>
    <col min="8" max="8" width="13.125" style="1" customWidth="1"/>
    <col min="9" max="9" width="8.875" style="0" customWidth="1"/>
    <col min="10" max="10" width="10.375" style="0" customWidth="1"/>
    <col min="11" max="11" width="12.25390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418" t="s">
        <v>329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18"/>
    </row>
    <row r="3" ht="12.75">
      <c r="M3" s="14"/>
    </row>
    <row r="4" spans="1:82" ht="20.25" customHeight="1">
      <c r="A4" s="419" t="s">
        <v>546</v>
      </c>
      <c r="B4" s="377" t="s">
        <v>508</v>
      </c>
      <c r="C4" s="422" t="s">
        <v>509</v>
      </c>
      <c r="D4" s="378" t="s">
        <v>547</v>
      </c>
      <c r="E4" s="423" t="s">
        <v>510</v>
      </c>
      <c r="F4" s="378" t="s">
        <v>535</v>
      </c>
      <c r="G4" s="378" t="s">
        <v>531</v>
      </c>
      <c r="H4" s="378"/>
      <c r="I4" s="378"/>
      <c r="J4" s="378"/>
      <c r="K4" s="378"/>
      <c r="L4" s="378"/>
      <c r="M4" s="378"/>
      <c r="CA4" s="1"/>
      <c r="CB4" s="1"/>
      <c r="CC4" s="1"/>
      <c r="CD4" s="1"/>
    </row>
    <row r="5" spans="1:82" ht="18" customHeight="1">
      <c r="A5" s="420"/>
      <c r="B5" s="377"/>
      <c r="C5" s="368"/>
      <c r="D5" s="377"/>
      <c r="E5" s="424"/>
      <c r="F5" s="378"/>
      <c r="G5" s="378" t="s">
        <v>533</v>
      </c>
      <c r="H5" s="378" t="s">
        <v>513</v>
      </c>
      <c r="I5" s="378"/>
      <c r="J5" s="378"/>
      <c r="K5" s="378"/>
      <c r="L5" s="378"/>
      <c r="M5" s="378" t="s">
        <v>534</v>
      </c>
      <c r="CA5" s="1"/>
      <c r="CB5" s="1"/>
      <c r="CC5" s="1"/>
      <c r="CD5" s="1"/>
    </row>
    <row r="6" spans="1:82" ht="69" customHeight="1">
      <c r="A6" s="421"/>
      <c r="B6" s="377"/>
      <c r="C6" s="369"/>
      <c r="D6" s="377"/>
      <c r="E6" s="424"/>
      <c r="F6" s="378"/>
      <c r="G6" s="378"/>
      <c r="H6" s="163" t="s">
        <v>351</v>
      </c>
      <c r="I6" s="163" t="s">
        <v>532</v>
      </c>
      <c r="J6" s="163" t="s">
        <v>352</v>
      </c>
      <c r="K6" s="163" t="s">
        <v>353</v>
      </c>
      <c r="L6" s="163" t="s">
        <v>251</v>
      </c>
      <c r="M6" s="378"/>
      <c r="CA6" s="1"/>
      <c r="CB6" s="1"/>
      <c r="CC6" s="1"/>
      <c r="CD6" s="1"/>
    </row>
    <row r="7" spans="1:82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CA7" s="1"/>
      <c r="CB7" s="1"/>
      <c r="CC7" s="1"/>
      <c r="CD7" s="1"/>
    </row>
    <row r="8" spans="1:78" s="192" customFormat="1" ht="41.25" customHeight="1">
      <c r="A8" s="426" t="s">
        <v>548</v>
      </c>
      <c r="B8" s="427"/>
      <c r="C8" s="428"/>
      <c r="D8" s="247"/>
      <c r="E8" s="248"/>
      <c r="F8" s="247"/>
      <c r="G8" s="247"/>
      <c r="H8" s="247"/>
      <c r="I8" s="247"/>
      <c r="J8" s="247"/>
      <c r="K8" s="247"/>
      <c r="L8" s="247"/>
      <c r="M8" s="247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</row>
    <row r="9" spans="1:82" ht="20.25" customHeight="1">
      <c r="A9" s="84"/>
      <c r="B9" s="7"/>
      <c r="C9" s="7"/>
      <c r="D9" s="80"/>
      <c r="E9" s="23"/>
      <c r="F9" s="80"/>
      <c r="G9" s="80"/>
      <c r="H9" s="80"/>
      <c r="I9" s="80"/>
      <c r="J9" s="80"/>
      <c r="K9" s="80"/>
      <c r="L9" s="80"/>
      <c r="M9" s="80"/>
      <c r="CA9" s="1"/>
      <c r="CB9" s="1"/>
      <c r="CC9" s="1"/>
      <c r="CD9" s="1"/>
    </row>
    <row r="10" spans="1:82" ht="51.75" customHeight="1">
      <c r="A10" s="429" t="s">
        <v>551</v>
      </c>
      <c r="B10" s="429"/>
      <c r="C10" s="429"/>
      <c r="D10" s="121"/>
      <c r="E10" s="123"/>
      <c r="F10" s="121"/>
      <c r="G10" s="121"/>
      <c r="H10" s="121"/>
      <c r="I10" s="121"/>
      <c r="J10" s="121"/>
      <c r="K10" s="121"/>
      <c r="L10" s="121"/>
      <c r="M10" s="121"/>
      <c r="CA10" s="1"/>
      <c r="CB10" s="1"/>
      <c r="CC10" s="1"/>
      <c r="CD10" s="1"/>
    </row>
    <row r="11" spans="1:82" ht="19.5" customHeight="1">
      <c r="A11" s="6"/>
      <c r="B11" s="6"/>
      <c r="C11" s="6"/>
      <c r="D11" s="121"/>
      <c r="E11" s="123"/>
      <c r="F11" s="121"/>
      <c r="G11" s="121"/>
      <c r="H11" s="121"/>
      <c r="I11" s="121"/>
      <c r="J11" s="121"/>
      <c r="K11" s="121"/>
      <c r="L11" s="121"/>
      <c r="M11" s="121"/>
      <c r="CA11" s="1"/>
      <c r="CB11" s="1"/>
      <c r="CC11" s="1"/>
      <c r="CD11" s="1"/>
    </row>
    <row r="12" spans="1:78" s="192" customFormat="1" ht="42" customHeight="1">
      <c r="A12" s="402" t="s">
        <v>552</v>
      </c>
      <c r="B12" s="402"/>
      <c r="C12" s="402"/>
      <c r="D12" s="206">
        <f>D13+D14+D15</f>
        <v>60000</v>
      </c>
      <c r="E12" s="249"/>
      <c r="F12" s="190">
        <f>F13+F14+F15</f>
        <v>775799.61</v>
      </c>
      <c r="G12" s="190">
        <f>G13+G15</f>
        <v>65279.27</v>
      </c>
      <c r="H12" s="206"/>
      <c r="I12" s="206">
        <f>I13</f>
        <v>0</v>
      </c>
      <c r="J12" s="206"/>
      <c r="K12" s="206"/>
      <c r="L12" s="190">
        <f>L13+L15</f>
        <v>65279.27</v>
      </c>
      <c r="M12" s="190">
        <f>M13+M14+M15</f>
        <v>710520.34</v>
      </c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</row>
    <row r="13" spans="1:82" ht="30" customHeight="1">
      <c r="A13" s="34" t="s">
        <v>189</v>
      </c>
      <c r="B13" s="6">
        <v>600</v>
      </c>
      <c r="C13" s="6">
        <v>60014</v>
      </c>
      <c r="D13" s="121"/>
      <c r="E13" s="123"/>
      <c r="F13" s="109">
        <v>620520.34</v>
      </c>
      <c r="G13" s="109"/>
      <c r="H13" s="121"/>
      <c r="I13" s="121"/>
      <c r="J13" s="121"/>
      <c r="K13" s="121"/>
      <c r="L13" s="109"/>
      <c r="M13" s="101">
        <v>620520.34</v>
      </c>
      <c r="CA13" s="1"/>
      <c r="CB13" s="1"/>
      <c r="CC13" s="1"/>
      <c r="CD13" s="1"/>
    </row>
    <row r="14" spans="1:82" ht="30" customHeight="1">
      <c r="A14" s="34" t="s">
        <v>204</v>
      </c>
      <c r="B14" s="6">
        <v>754</v>
      </c>
      <c r="C14" s="6">
        <v>75412</v>
      </c>
      <c r="D14" s="121">
        <v>50000</v>
      </c>
      <c r="E14" s="123"/>
      <c r="F14" s="109">
        <v>90000</v>
      </c>
      <c r="G14" s="109"/>
      <c r="H14" s="121"/>
      <c r="I14" s="121"/>
      <c r="J14" s="121"/>
      <c r="K14" s="121"/>
      <c r="L14" s="109"/>
      <c r="M14" s="101">
        <v>90000</v>
      </c>
      <c r="CA14" s="1"/>
      <c r="CB14" s="1"/>
      <c r="CC14" s="1"/>
      <c r="CD14" s="1"/>
    </row>
    <row r="15" spans="1:82" ht="30" customHeight="1">
      <c r="A15" s="34" t="s">
        <v>167</v>
      </c>
      <c r="B15" s="6">
        <v>900</v>
      </c>
      <c r="C15" s="6">
        <v>90002</v>
      </c>
      <c r="D15" s="121">
        <v>10000</v>
      </c>
      <c r="E15" s="123"/>
      <c r="F15" s="109">
        <v>65279.27</v>
      </c>
      <c r="G15" s="109">
        <v>65279.27</v>
      </c>
      <c r="H15" s="121"/>
      <c r="I15" s="121"/>
      <c r="J15" s="121"/>
      <c r="K15" s="121"/>
      <c r="L15" s="109">
        <v>65279.27</v>
      </c>
      <c r="M15" s="101"/>
      <c r="CA15" s="1"/>
      <c r="CB15" s="1"/>
      <c r="CC15" s="1"/>
      <c r="CD15" s="1"/>
    </row>
    <row r="16" spans="1:82" ht="24.75" customHeight="1">
      <c r="A16" s="425" t="s">
        <v>538</v>
      </c>
      <c r="B16" s="425"/>
      <c r="C16" s="425"/>
      <c r="D16" s="83">
        <f>D12</f>
        <v>60000</v>
      </c>
      <c r="E16" s="24"/>
      <c r="F16" s="176">
        <f>F12</f>
        <v>775799.61</v>
      </c>
      <c r="G16" s="176">
        <f>G12</f>
        <v>65279.27</v>
      </c>
      <c r="H16" s="83"/>
      <c r="I16" s="83">
        <f>I12</f>
        <v>0</v>
      </c>
      <c r="J16" s="83"/>
      <c r="K16" s="83"/>
      <c r="L16" s="176">
        <f>L12</f>
        <v>65279.27</v>
      </c>
      <c r="M16" s="101">
        <f>F16-G16</f>
        <v>710520.34</v>
      </c>
      <c r="CA16" s="1"/>
      <c r="CB16" s="1"/>
      <c r="CC16" s="1"/>
      <c r="CD16" s="1"/>
    </row>
    <row r="17" ht="12.75">
      <c r="G17" s="108"/>
    </row>
  </sheetData>
  <sheetProtection/>
  <mergeCells count="15">
    <mergeCell ref="M5:M6"/>
    <mergeCell ref="A16:C16"/>
    <mergeCell ref="A8:C8"/>
    <mergeCell ref="A10:C10"/>
    <mergeCell ref="A12:C12"/>
    <mergeCell ref="A1:L1"/>
    <mergeCell ref="G5:G6"/>
    <mergeCell ref="H5:L5"/>
    <mergeCell ref="A4:A6"/>
    <mergeCell ref="B4:B6"/>
    <mergeCell ref="C4:C6"/>
    <mergeCell ref="D4:D6"/>
    <mergeCell ref="E4:E6"/>
    <mergeCell ref="F4:F6"/>
    <mergeCell ref="G4:M4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90" r:id="rId1"/>
  <headerFooter alignWithMargins="0">
    <oddHeader xml:space="preserve">&amp;RZałącznik nr 8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6.75390625" style="0" customWidth="1"/>
    <col min="4" max="4" width="10.00390625" style="0" customWidth="1"/>
    <col min="5" max="5" width="11.875" style="0" customWidth="1"/>
    <col min="6" max="6" width="12.125" style="0" customWidth="1"/>
    <col min="8" max="8" width="10.125" style="0" customWidth="1"/>
    <col min="9" max="9" width="9.625" style="0" customWidth="1"/>
    <col min="10" max="10" width="11.75390625" style="0" bestFit="1" customWidth="1"/>
    <col min="11" max="11" width="8.75390625" style="0" customWidth="1"/>
    <col min="12" max="12" width="8.125" style="0" customWidth="1"/>
    <col min="13" max="13" width="11.75390625" style="0" bestFit="1" customWidth="1"/>
  </cols>
  <sheetData>
    <row r="1" spans="1:13" ht="16.5">
      <c r="A1" s="431" t="s">
        <v>452</v>
      </c>
      <c r="B1" s="431"/>
      <c r="C1" s="431"/>
      <c r="D1" s="431"/>
      <c r="E1" s="431"/>
      <c r="F1" s="431"/>
      <c r="G1" s="431"/>
      <c r="H1" s="431"/>
      <c r="I1" s="431"/>
      <c r="J1" s="356"/>
      <c r="K1" s="356"/>
      <c r="L1" s="356"/>
      <c r="M1" s="356"/>
    </row>
    <row r="2" spans="1:9" ht="16.5">
      <c r="A2" s="431"/>
      <c r="B2" s="431"/>
      <c r="C2" s="431"/>
      <c r="D2" s="431"/>
      <c r="E2" s="431"/>
      <c r="F2" s="431"/>
      <c r="G2" s="431"/>
      <c r="H2" s="431"/>
      <c r="I2" s="431"/>
    </row>
    <row r="3" spans="1:9" ht="13.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13" s="124" customFormat="1" ht="50.25" customHeight="1">
      <c r="A4" s="353" t="s">
        <v>370</v>
      </c>
      <c r="B4" s="436" t="s">
        <v>371</v>
      </c>
      <c r="C4" s="353" t="s">
        <v>372</v>
      </c>
      <c r="D4" s="353" t="s">
        <v>509</v>
      </c>
      <c r="E4" s="436" t="s">
        <v>373</v>
      </c>
      <c r="F4" s="353" t="s">
        <v>543</v>
      </c>
      <c r="G4" s="353"/>
      <c r="H4" s="353"/>
      <c r="I4" s="353"/>
      <c r="J4" s="341" t="s">
        <v>275</v>
      </c>
      <c r="K4" s="341"/>
      <c r="L4" s="341"/>
      <c r="M4" s="432" t="s">
        <v>544</v>
      </c>
    </row>
    <row r="5" spans="1:13" s="124" customFormat="1" ht="13.5" customHeight="1">
      <c r="A5" s="353"/>
      <c r="B5" s="436"/>
      <c r="C5" s="353"/>
      <c r="D5" s="353"/>
      <c r="E5" s="437"/>
      <c r="F5" s="353" t="s">
        <v>538</v>
      </c>
      <c r="G5" s="353" t="s">
        <v>374</v>
      </c>
      <c r="H5" s="353"/>
      <c r="I5" s="353"/>
      <c r="J5" s="435" t="s">
        <v>538</v>
      </c>
      <c r="K5" s="435" t="s">
        <v>513</v>
      </c>
      <c r="L5" s="435"/>
      <c r="M5" s="433"/>
    </row>
    <row r="6" spans="1:13" s="124" customFormat="1" ht="21.75" customHeight="1">
      <c r="A6" s="353"/>
      <c r="B6" s="436"/>
      <c r="C6" s="353"/>
      <c r="D6" s="353"/>
      <c r="E6" s="437"/>
      <c r="F6" s="353"/>
      <c r="G6" s="353" t="s">
        <v>375</v>
      </c>
      <c r="H6" s="353"/>
      <c r="I6" s="436" t="s">
        <v>376</v>
      </c>
      <c r="J6" s="354"/>
      <c r="K6" s="430" t="s">
        <v>379</v>
      </c>
      <c r="L6" s="430" t="s">
        <v>380</v>
      </c>
      <c r="M6" s="433"/>
    </row>
    <row r="7" spans="1:13" s="124" customFormat="1" ht="26.25" customHeight="1">
      <c r="A7" s="353"/>
      <c r="B7" s="436"/>
      <c r="C7" s="353"/>
      <c r="D7" s="353"/>
      <c r="E7" s="437"/>
      <c r="F7" s="353"/>
      <c r="G7" s="125" t="s">
        <v>377</v>
      </c>
      <c r="H7" s="19" t="s">
        <v>378</v>
      </c>
      <c r="I7" s="437"/>
      <c r="J7" s="354"/>
      <c r="K7" s="354"/>
      <c r="L7" s="354"/>
      <c r="M7" s="434"/>
    </row>
    <row r="8" spans="1:13" s="124" customFormat="1" ht="13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s="124" customFormat="1" ht="60" customHeight="1">
      <c r="A9" s="19">
        <v>1</v>
      </c>
      <c r="B9" s="125" t="s">
        <v>369</v>
      </c>
      <c r="C9" s="126">
        <v>400</v>
      </c>
      <c r="D9" s="126">
        <v>40002</v>
      </c>
      <c r="E9" s="127">
        <v>-28791.39</v>
      </c>
      <c r="F9" s="127">
        <v>1468727.99</v>
      </c>
      <c r="G9" s="131"/>
      <c r="H9" s="131"/>
      <c r="I9" s="131"/>
      <c r="J9" s="128">
        <v>1408601.54</v>
      </c>
      <c r="K9" s="132"/>
      <c r="L9" s="132"/>
      <c r="M9" s="128">
        <f>E9+F9-J9</f>
        <v>31335.060000000056</v>
      </c>
    </row>
    <row r="10" spans="1:13" s="124" customFormat="1" ht="13.5" customHeight="1">
      <c r="A10" s="19"/>
      <c r="B10" s="19"/>
      <c r="C10" s="126">
        <v>700</v>
      </c>
      <c r="D10" s="126">
        <v>70001</v>
      </c>
      <c r="E10" s="127">
        <v>-119875.53</v>
      </c>
      <c r="F10" s="127">
        <v>212783.4</v>
      </c>
      <c r="G10" s="131"/>
      <c r="H10" s="131"/>
      <c r="I10" s="131"/>
      <c r="J10" s="128">
        <v>149971.59</v>
      </c>
      <c r="K10" s="132"/>
      <c r="L10" s="132"/>
      <c r="M10" s="128">
        <f aca="true" t="shared" si="0" ref="M10:M18">E10+F10-J10</f>
        <v>-57063.72</v>
      </c>
    </row>
    <row r="11" spans="1:13" s="124" customFormat="1" ht="12.75">
      <c r="A11" s="31"/>
      <c r="B11" s="31"/>
      <c r="C11" s="126">
        <v>710</v>
      </c>
      <c r="D11" s="126">
        <v>71095</v>
      </c>
      <c r="E11" s="127">
        <v>421501.68</v>
      </c>
      <c r="F11" s="127">
        <v>2341331.67</v>
      </c>
      <c r="G11" s="131"/>
      <c r="H11" s="131"/>
      <c r="I11" s="131"/>
      <c r="J11" s="128">
        <v>2494876.58</v>
      </c>
      <c r="K11" s="132"/>
      <c r="L11" s="132"/>
      <c r="M11" s="128">
        <f t="shared" si="0"/>
        <v>267956.77</v>
      </c>
    </row>
    <row r="12" spans="1:13" ht="12.75">
      <c r="A12" s="36"/>
      <c r="B12" s="36"/>
      <c r="C12" s="130">
        <v>900</v>
      </c>
      <c r="D12" s="130">
        <v>90001</v>
      </c>
      <c r="E12" s="128">
        <v>50577.14</v>
      </c>
      <c r="F12" s="128">
        <v>1112330.2</v>
      </c>
      <c r="G12" s="132"/>
      <c r="H12" s="132"/>
      <c r="I12" s="132"/>
      <c r="J12" s="128">
        <v>998512.07</v>
      </c>
      <c r="K12" s="132"/>
      <c r="L12" s="132"/>
      <c r="M12" s="128">
        <f t="shared" si="0"/>
        <v>164395.2699999999</v>
      </c>
    </row>
    <row r="13" spans="1:13" ht="12.75">
      <c r="A13" s="36"/>
      <c r="B13" s="36"/>
      <c r="C13" s="130"/>
      <c r="D13" s="130"/>
      <c r="E13" s="128"/>
      <c r="F13" s="128"/>
      <c r="G13" s="132"/>
      <c r="H13" s="132"/>
      <c r="I13" s="132"/>
      <c r="J13" s="128"/>
      <c r="K13" s="132"/>
      <c r="L13" s="132"/>
      <c r="M13" s="128"/>
    </row>
    <row r="14" spans="1:13" ht="12.75">
      <c r="A14" s="36"/>
      <c r="B14" s="36"/>
      <c r="C14" s="130"/>
      <c r="D14" s="130"/>
      <c r="E14" s="128"/>
      <c r="F14" s="128"/>
      <c r="G14" s="132"/>
      <c r="H14" s="132"/>
      <c r="I14" s="132"/>
      <c r="J14" s="128"/>
      <c r="K14" s="132"/>
      <c r="L14" s="132"/>
      <c r="M14" s="128"/>
    </row>
    <row r="15" spans="1:13" ht="12.75">
      <c r="A15" s="36"/>
      <c r="B15" s="36"/>
      <c r="C15" s="130"/>
      <c r="D15" s="130"/>
      <c r="E15" s="128"/>
      <c r="F15" s="128"/>
      <c r="G15" s="132"/>
      <c r="H15" s="132"/>
      <c r="I15" s="132"/>
      <c r="J15" s="128"/>
      <c r="K15" s="132"/>
      <c r="L15" s="132"/>
      <c r="M15" s="128"/>
    </row>
    <row r="16" spans="1:13" ht="12.75">
      <c r="A16" s="36"/>
      <c r="B16" s="36"/>
      <c r="C16" s="130"/>
      <c r="D16" s="130"/>
      <c r="E16" s="128"/>
      <c r="F16" s="128"/>
      <c r="G16" s="132"/>
      <c r="H16" s="132"/>
      <c r="I16" s="132"/>
      <c r="J16" s="128"/>
      <c r="K16" s="132"/>
      <c r="L16" s="132"/>
      <c r="M16" s="128"/>
    </row>
    <row r="17" spans="1:13" ht="12.75">
      <c r="A17" s="36"/>
      <c r="B17" s="36"/>
      <c r="C17" s="130"/>
      <c r="D17" s="130"/>
      <c r="E17" s="128"/>
      <c r="F17" s="128"/>
      <c r="G17" s="132"/>
      <c r="H17" s="132"/>
      <c r="I17" s="132"/>
      <c r="J17" s="128"/>
      <c r="K17" s="132"/>
      <c r="L17" s="132"/>
      <c r="M17" s="128"/>
    </row>
    <row r="18" spans="1:13" s="15" customFormat="1" ht="12.75">
      <c r="A18" s="390" t="s">
        <v>538</v>
      </c>
      <c r="B18" s="340"/>
      <c r="C18" s="32"/>
      <c r="D18" s="32"/>
      <c r="E18" s="129">
        <f>SUM(E9:E17)</f>
        <v>323411.9</v>
      </c>
      <c r="F18" s="129">
        <f>SUM(F9:F17)</f>
        <v>5135173.26</v>
      </c>
      <c r="G18" s="133"/>
      <c r="H18" s="133"/>
      <c r="I18" s="133">
        <f>SUM(I9:I17)</f>
        <v>0</v>
      </c>
      <c r="J18" s="129">
        <f>SUM(J9:J17)</f>
        <v>5051961.78</v>
      </c>
      <c r="K18" s="133"/>
      <c r="L18" s="133">
        <f>SUM(L9:L17)</f>
        <v>0</v>
      </c>
      <c r="M18" s="129">
        <f t="shared" si="0"/>
        <v>406623.3799999999</v>
      </c>
    </row>
  </sheetData>
  <sheetProtection/>
  <mergeCells count="19">
    <mergeCell ref="A18:B18"/>
    <mergeCell ref="E4:E7"/>
    <mergeCell ref="F5:F7"/>
    <mergeCell ref="I6:I7"/>
    <mergeCell ref="A4:A7"/>
    <mergeCell ref="B4:B7"/>
    <mergeCell ref="C4:C7"/>
    <mergeCell ref="D4:D7"/>
    <mergeCell ref="A1:M1"/>
    <mergeCell ref="M4:M7"/>
    <mergeCell ref="J5:J7"/>
    <mergeCell ref="G6:H6"/>
    <mergeCell ref="J4:L4"/>
    <mergeCell ref="K5:L5"/>
    <mergeCell ref="K6:K7"/>
    <mergeCell ref="L6:L7"/>
    <mergeCell ref="A2:I2"/>
    <mergeCell ref="F4:I4"/>
    <mergeCell ref="G5:I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 Nr 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36.875" style="0" customWidth="1"/>
    <col min="5" max="5" width="22.625" style="0" customWidth="1"/>
    <col min="6" max="6" width="16.375" style="0" customWidth="1"/>
    <col min="7" max="7" width="10.375" style="0" customWidth="1"/>
  </cols>
  <sheetData>
    <row r="1" spans="6:8" ht="12.75">
      <c r="F1" s="239"/>
      <c r="H1" s="239" t="s">
        <v>694</v>
      </c>
    </row>
    <row r="2" spans="3:7" s="46" customFormat="1" ht="18">
      <c r="C2" s="443" t="s">
        <v>978</v>
      </c>
      <c r="D2" s="443"/>
      <c r="E2" s="356"/>
      <c r="F2" s="356"/>
      <c r="G2" s="356"/>
    </row>
    <row r="3" ht="12.75">
      <c r="F3" s="239"/>
    </row>
    <row r="4" spans="1:8" s="160" customFormat="1" ht="27.75" customHeight="1">
      <c r="A4" s="252" t="s">
        <v>521</v>
      </c>
      <c r="B4" s="252" t="s">
        <v>508</v>
      </c>
      <c r="C4" s="252" t="s">
        <v>509</v>
      </c>
      <c r="D4" s="252" t="s">
        <v>546</v>
      </c>
      <c r="E4" s="163" t="s">
        <v>823</v>
      </c>
      <c r="F4" s="252" t="s">
        <v>569</v>
      </c>
      <c r="G4" s="313" t="s">
        <v>396</v>
      </c>
      <c r="H4" s="314" t="s">
        <v>37</v>
      </c>
    </row>
    <row r="5" spans="1:8" s="160" customFormat="1" ht="7.5" customHeight="1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5</v>
      </c>
      <c r="G5" s="311">
        <v>6</v>
      </c>
      <c r="H5" s="312">
        <v>7</v>
      </c>
    </row>
    <row r="6" spans="1:8" s="253" customFormat="1" ht="19.5" customHeight="1">
      <c r="A6" s="438" t="s">
        <v>607</v>
      </c>
      <c r="B6" s="439"/>
      <c r="C6" s="439"/>
      <c r="D6" s="439"/>
      <c r="E6" s="439"/>
      <c r="F6" s="439"/>
      <c r="G6" s="356"/>
      <c r="H6" s="440"/>
    </row>
    <row r="7" spans="1:8" s="160" customFormat="1" ht="25.5" customHeight="1">
      <c r="A7" s="140">
        <v>1</v>
      </c>
      <c r="B7" s="140">
        <v>400</v>
      </c>
      <c r="C7" s="140">
        <v>40002</v>
      </c>
      <c r="D7" s="143" t="s">
        <v>583</v>
      </c>
      <c r="E7" s="143" t="s">
        <v>582</v>
      </c>
      <c r="F7" s="254">
        <v>160000</v>
      </c>
      <c r="G7" s="318">
        <v>160000</v>
      </c>
      <c r="H7" s="315">
        <f>G7/F7</f>
        <v>1</v>
      </c>
    </row>
    <row r="8" spans="1:8" s="160" customFormat="1" ht="13.5" customHeight="1">
      <c r="A8" s="255">
        <v>2</v>
      </c>
      <c r="B8" s="255">
        <v>600</v>
      </c>
      <c r="C8" s="255">
        <v>60004</v>
      </c>
      <c r="D8" s="256" t="s">
        <v>320</v>
      </c>
      <c r="E8" s="257" t="s">
        <v>321</v>
      </c>
      <c r="F8" s="258">
        <v>273802</v>
      </c>
      <c r="G8" s="318">
        <v>273802</v>
      </c>
      <c r="H8" s="315">
        <f>G8/F8</f>
        <v>1</v>
      </c>
    </row>
    <row r="9" spans="1:8" s="160" customFormat="1" ht="15" customHeight="1">
      <c r="A9" s="255">
        <v>3</v>
      </c>
      <c r="B9" s="255">
        <v>600</v>
      </c>
      <c r="C9" s="255">
        <v>60014</v>
      </c>
      <c r="D9" s="259" t="s">
        <v>189</v>
      </c>
      <c r="E9" s="257" t="s">
        <v>474</v>
      </c>
      <c r="F9" s="258">
        <v>650000</v>
      </c>
      <c r="G9" s="318">
        <v>537499.98</v>
      </c>
      <c r="H9" s="315">
        <f>G9/F9</f>
        <v>0.8269230461538462</v>
      </c>
    </row>
    <row r="10" spans="1:8" s="160" customFormat="1" ht="14.25" customHeight="1">
      <c r="A10" s="255">
        <v>4</v>
      </c>
      <c r="B10" s="255">
        <v>801</v>
      </c>
      <c r="C10" s="255">
        <v>80104</v>
      </c>
      <c r="D10" s="256" t="s">
        <v>503</v>
      </c>
      <c r="E10" s="257" t="s">
        <v>321</v>
      </c>
      <c r="F10" s="258">
        <v>60000</v>
      </c>
      <c r="G10" s="318">
        <v>42614.19</v>
      </c>
      <c r="H10" s="315">
        <f>G10/F10</f>
        <v>0.7102365</v>
      </c>
    </row>
    <row r="11" spans="1:8" s="253" customFormat="1" ht="19.5" customHeight="1">
      <c r="A11" s="445" t="s">
        <v>608</v>
      </c>
      <c r="B11" s="446"/>
      <c r="C11" s="446"/>
      <c r="D11" s="446"/>
      <c r="E11" s="447"/>
      <c r="F11" s="316">
        <f>SUM(F7:F10)</f>
        <v>1143802</v>
      </c>
      <c r="G11" s="319">
        <f>SUM(G7:G10)</f>
        <v>1013916.1699999999</v>
      </c>
      <c r="H11" s="320">
        <f>G11/F11</f>
        <v>0.8864437813537657</v>
      </c>
    </row>
    <row r="12" spans="1:8" s="253" customFormat="1" ht="18" customHeight="1">
      <c r="A12" s="441" t="s">
        <v>718</v>
      </c>
      <c r="B12" s="442"/>
      <c r="C12" s="442"/>
      <c r="D12" s="442"/>
      <c r="E12" s="442"/>
      <c r="F12" s="442"/>
      <c r="G12" s="356"/>
      <c r="H12" s="440"/>
    </row>
    <row r="13" spans="1:8" s="160" customFormat="1" ht="14.25" customHeight="1">
      <c r="A13" s="255">
        <v>1</v>
      </c>
      <c r="B13" s="255">
        <v>750</v>
      </c>
      <c r="C13" s="255">
        <v>75095</v>
      </c>
      <c r="D13" s="256" t="s">
        <v>346</v>
      </c>
      <c r="E13" s="257" t="s">
        <v>322</v>
      </c>
      <c r="F13" s="258">
        <v>13700</v>
      </c>
      <c r="G13" s="318">
        <v>6700</v>
      </c>
      <c r="H13" s="315">
        <f>G13/F13</f>
        <v>0.48905109489051096</v>
      </c>
    </row>
    <row r="14" spans="1:8" s="160" customFormat="1" ht="14.25" customHeight="1">
      <c r="A14" s="255">
        <v>2</v>
      </c>
      <c r="B14" s="255">
        <v>754</v>
      </c>
      <c r="C14" s="255">
        <v>75412</v>
      </c>
      <c r="D14" s="256" t="s">
        <v>295</v>
      </c>
      <c r="E14" s="257" t="s">
        <v>296</v>
      </c>
      <c r="F14" s="258">
        <v>15000</v>
      </c>
      <c r="G14" s="318">
        <v>15000</v>
      </c>
      <c r="H14" s="315">
        <f aca="true" t="shared" si="0" ref="H14:H23">G14/F14</f>
        <v>1</v>
      </c>
    </row>
    <row r="15" spans="1:8" s="160" customFormat="1" ht="26.25" customHeight="1">
      <c r="A15" s="255">
        <v>3</v>
      </c>
      <c r="B15" s="255">
        <v>754</v>
      </c>
      <c r="C15" s="255">
        <v>75412</v>
      </c>
      <c r="D15" s="259" t="s">
        <v>667</v>
      </c>
      <c r="E15" s="257" t="s">
        <v>41</v>
      </c>
      <c r="F15" s="258">
        <v>90000</v>
      </c>
      <c r="G15" s="318">
        <v>90000</v>
      </c>
      <c r="H15" s="315">
        <f t="shared" si="0"/>
        <v>1</v>
      </c>
    </row>
    <row r="16" spans="1:8" s="160" customFormat="1" ht="14.25" customHeight="1">
      <c r="A16" s="255">
        <v>4</v>
      </c>
      <c r="B16" s="255">
        <v>851</v>
      </c>
      <c r="C16" s="255">
        <v>85154</v>
      </c>
      <c r="D16" s="256" t="s">
        <v>347</v>
      </c>
      <c r="E16" s="257" t="s">
        <v>322</v>
      </c>
      <c r="F16" s="258">
        <v>53000</v>
      </c>
      <c r="G16" s="318">
        <v>53000</v>
      </c>
      <c r="H16" s="315">
        <f t="shared" si="0"/>
        <v>1</v>
      </c>
    </row>
    <row r="17" spans="1:8" s="160" customFormat="1" ht="14.25" customHeight="1">
      <c r="A17" s="255">
        <v>5</v>
      </c>
      <c r="B17" s="255">
        <v>851</v>
      </c>
      <c r="C17" s="255">
        <v>85154</v>
      </c>
      <c r="D17" s="256" t="s">
        <v>349</v>
      </c>
      <c r="E17" s="257" t="s">
        <v>322</v>
      </c>
      <c r="F17" s="258">
        <v>120000</v>
      </c>
      <c r="G17" s="318">
        <v>120000</v>
      </c>
      <c r="H17" s="315">
        <f t="shared" si="0"/>
        <v>1</v>
      </c>
    </row>
    <row r="18" spans="1:8" s="160" customFormat="1" ht="15.75" customHeight="1">
      <c r="A18" s="255">
        <v>6</v>
      </c>
      <c r="B18" s="255">
        <v>921</v>
      </c>
      <c r="C18" s="255">
        <v>92109</v>
      </c>
      <c r="D18" s="256" t="s">
        <v>348</v>
      </c>
      <c r="E18" s="257" t="s">
        <v>322</v>
      </c>
      <c r="F18" s="258">
        <v>30000</v>
      </c>
      <c r="G18" s="318">
        <v>10900</v>
      </c>
      <c r="H18" s="315">
        <f t="shared" si="0"/>
        <v>0.36333333333333334</v>
      </c>
    </row>
    <row r="19" spans="1:8" s="160" customFormat="1" ht="23.25" customHeight="1">
      <c r="A19" s="255">
        <v>7</v>
      </c>
      <c r="B19" s="255">
        <v>921</v>
      </c>
      <c r="C19" s="255">
        <v>92195</v>
      </c>
      <c r="D19" s="256" t="s">
        <v>33</v>
      </c>
      <c r="E19" s="317" t="s">
        <v>322</v>
      </c>
      <c r="F19" s="258">
        <v>6853</v>
      </c>
      <c r="G19" s="318">
        <v>6853</v>
      </c>
      <c r="H19" s="315">
        <f t="shared" si="0"/>
        <v>1</v>
      </c>
    </row>
    <row r="20" spans="1:8" s="160" customFormat="1" ht="24" customHeight="1">
      <c r="A20" s="255">
        <v>8</v>
      </c>
      <c r="B20" s="255">
        <v>926</v>
      </c>
      <c r="C20" s="255">
        <v>92604</v>
      </c>
      <c r="D20" s="259" t="s">
        <v>729</v>
      </c>
      <c r="E20" s="257" t="s">
        <v>322</v>
      </c>
      <c r="F20" s="258">
        <v>40000</v>
      </c>
      <c r="G20" s="318">
        <v>40000</v>
      </c>
      <c r="H20" s="315">
        <f t="shared" si="0"/>
        <v>1</v>
      </c>
    </row>
    <row r="21" spans="1:8" s="160" customFormat="1" ht="17.25" customHeight="1">
      <c r="A21" s="255">
        <v>9</v>
      </c>
      <c r="B21" s="255">
        <v>926</v>
      </c>
      <c r="C21" s="255">
        <v>92605</v>
      </c>
      <c r="D21" s="256" t="s">
        <v>350</v>
      </c>
      <c r="E21" s="257" t="s">
        <v>322</v>
      </c>
      <c r="F21" s="258">
        <v>9000</v>
      </c>
      <c r="G21" s="318">
        <v>8530</v>
      </c>
      <c r="H21" s="315">
        <f t="shared" si="0"/>
        <v>0.9477777777777778</v>
      </c>
    </row>
    <row r="22" spans="1:8" s="160" customFormat="1" ht="16.5" customHeight="1">
      <c r="A22" s="448" t="s">
        <v>608</v>
      </c>
      <c r="B22" s="448"/>
      <c r="C22" s="448"/>
      <c r="D22" s="448"/>
      <c r="E22" s="449"/>
      <c r="F22" s="260">
        <f>SUM(F13:F21)</f>
        <v>377553</v>
      </c>
      <c r="G22" s="321">
        <f>SUM(G13:G21)</f>
        <v>350983</v>
      </c>
      <c r="H22" s="320">
        <f t="shared" si="0"/>
        <v>0.9296257743945883</v>
      </c>
    </row>
    <row r="23" spans="1:8" s="160" customFormat="1" ht="19.5" customHeight="1">
      <c r="A23" s="448" t="s">
        <v>609</v>
      </c>
      <c r="B23" s="449"/>
      <c r="C23" s="449"/>
      <c r="D23" s="449"/>
      <c r="E23" s="449"/>
      <c r="F23" s="260">
        <f>F11+F22</f>
        <v>1521355</v>
      </c>
      <c r="G23" s="321">
        <f>G11+G22</f>
        <v>1364899.17</v>
      </c>
      <c r="H23" s="320">
        <f t="shared" si="0"/>
        <v>0.897160209155654</v>
      </c>
    </row>
    <row r="24" spans="1:6" s="44" customFormat="1" ht="24" customHeight="1">
      <c r="A24" s="444" t="s">
        <v>824</v>
      </c>
      <c r="B24" s="444"/>
      <c r="C24" s="444"/>
      <c r="D24" s="444"/>
      <c r="E24" s="444"/>
      <c r="F24" s="444"/>
    </row>
    <row r="25" s="45" customFormat="1" ht="12.75">
      <c r="A25" s="45" t="s">
        <v>469</v>
      </c>
    </row>
    <row r="26" ht="12.75">
      <c r="A26" t="s">
        <v>825</v>
      </c>
    </row>
  </sheetData>
  <sheetProtection/>
  <mergeCells count="7">
    <mergeCell ref="A6:H6"/>
    <mergeCell ref="A12:H12"/>
    <mergeCell ref="C2:G2"/>
    <mergeCell ref="A24:F24"/>
    <mergeCell ref="A11:E11"/>
    <mergeCell ref="A22:E22"/>
    <mergeCell ref="A23:E2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8.25390625" style="1" customWidth="1"/>
    <col min="4" max="4" width="39.125" style="1" customWidth="1"/>
    <col min="5" max="5" width="14.125" style="1" customWidth="1"/>
    <col min="6" max="6" width="12.00390625" style="1" customWidth="1"/>
    <col min="7" max="16384" width="9.125" style="1" customWidth="1"/>
  </cols>
  <sheetData>
    <row r="1" ht="12.75">
      <c r="F1" s="1" t="s">
        <v>693</v>
      </c>
    </row>
    <row r="2" spans="1:6" ht="28.5" customHeight="1">
      <c r="A2" s="376" t="s">
        <v>330</v>
      </c>
      <c r="B2" s="376"/>
      <c r="C2" s="376"/>
      <c r="D2" s="376"/>
      <c r="E2" s="376"/>
      <c r="F2" s="401"/>
    </row>
    <row r="3" ht="19.5" customHeight="1">
      <c r="E3" s="30"/>
    </row>
    <row r="4" spans="1:7" ht="19.5" customHeight="1">
      <c r="A4" s="17" t="s">
        <v>521</v>
      </c>
      <c r="B4" s="17" t="s">
        <v>508</v>
      </c>
      <c r="C4" s="17" t="s">
        <v>509</v>
      </c>
      <c r="D4" s="17" t="s">
        <v>276</v>
      </c>
      <c r="E4" s="17" t="s">
        <v>569</v>
      </c>
      <c r="F4" s="299" t="s">
        <v>396</v>
      </c>
      <c r="G4" s="309" t="s">
        <v>37</v>
      </c>
    </row>
    <row r="5" spans="1:7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8">
        <v>7</v>
      </c>
    </row>
    <row r="6" spans="1:7" s="82" customFormat="1" ht="17.25" customHeight="1">
      <c r="A6" s="450" t="s">
        <v>607</v>
      </c>
      <c r="B6" s="450"/>
      <c r="C6" s="450"/>
      <c r="D6" s="450"/>
      <c r="E6" s="451"/>
      <c r="F6" s="122"/>
      <c r="G6" s="122"/>
    </row>
    <row r="7" spans="1:7" s="167" customFormat="1" ht="17.25" customHeight="1">
      <c r="A7" s="140">
        <v>1</v>
      </c>
      <c r="B7" s="31">
        <v>921</v>
      </c>
      <c r="C7" s="31">
        <v>92116</v>
      </c>
      <c r="D7" s="31" t="s">
        <v>319</v>
      </c>
      <c r="E7" s="172">
        <v>185000</v>
      </c>
      <c r="F7" s="172">
        <v>185000</v>
      </c>
      <c r="G7" s="310">
        <f>F7/E7</f>
        <v>1</v>
      </c>
    </row>
    <row r="8" spans="1:7" s="170" customFormat="1" ht="20.25" customHeight="1">
      <c r="A8" s="168"/>
      <c r="B8" s="168"/>
      <c r="C8" s="168"/>
      <c r="D8" s="169" t="s">
        <v>608</v>
      </c>
      <c r="E8" s="171">
        <f>SUM(E7)</f>
        <v>185000</v>
      </c>
      <c r="F8" s="106">
        <f>SUM(F7)</f>
        <v>185000</v>
      </c>
      <c r="G8" s="267">
        <f>F8/E8</f>
        <v>1</v>
      </c>
    </row>
    <row r="9" spans="1:7" s="170" customFormat="1" ht="20.25" customHeight="1">
      <c r="A9" s="450" t="s">
        <v>718</v>
      </c>
      <c r="B9" s="452"/>
      <c r="C9" s="452"/>
      <c r="D9" s="452"/>
      <c r="E9" s="451"/>
      <c r="F9" s="308"/>
      <c r="G9" s="308"/>
    </row>
    <row r="10" spans="1:7" ht="30" customHeight="1">
      <c r="A10" s="31">
        <v>1</v>
      </c>
      <c r="B10" s="31">
        <v>754</v>
      </c>
      <c r="C10" s="31">
        <v>75412</v>
      </c>
      <c r="D10" s="31" t="s">
        <v>464</v>
      </c>
      <c r="E10" s="172">
        <v>20447</v>
      </c>
      <c r="F10" s="109">
        <v>20447</v>
      </c>
      <c r="G10" s="264">
        <f>F10/E10</f>
        <v>1</v>
      </c>
    </row>
    <row r="11" spans="1:7" ht="30" customHeight="1">
      <c r="A11" s="31">
        <v>2</v>
      </c>
      <c r="B11" s="31">
        <v>754</v>
      </c>
      <c r="C11" s="31">
        <v>75412</v>
      </c>
      <c r="D11" s="31" t="s">
        <v>465</v>
      </c>
      <c r="E11" s="172">
        <v>22870</v>
      </c>
      <c r="F11" s="109">
        <v>22870</v>
      </c>
      <c r="G11" s="264">
        <f aca="true" t="shared" si="0" ref="G11:G33">F11/E11</f>
        <v>1</v>
      </c>
    </row>
    <row r="12" spans="1:7" ht="30" customHeight="1">
      <c r="A12" s="31">
        <v>3</v>
      </c>
      <c r="B12" s="31">
        <v>754</v>
      </c>
      <c r="C12" s="31">
        <v>75412</v>
      </c>
      <c r="D12" s="31" t="s">
        <v>466</v>
      </c>
      <c r="E12" s="172">
        <v>19463</v>
      </c>
      <c r="F12" s="109">
        <v>19463</v>
      </c>
      <c r="G12" s="264">
        <f t="shared" si="0"/>
        <v>1</v>
      </c>
    </row>
    <row r="13" spans="1:7" ht="30" customHeight="1">
      <c r="A13" s="31">
        <v>4</v>
      </c>
      <c r="B13" s="31">
        <v>754</v>
      </c>
      <c r="C13" s="31">
        <v>75412</v>
      </c>
      <c r="D13" s="31" t="s">
        <v>467</v>
      </c>
      <c r="E13" s="172">
        <v>16343</v>
      </c>
      <c r="F13" s="109">
        <v>16343</v>
      </c>
      <c r="G13" s="264">
        <f t="shared" si="0"/>
        <v>1</v>
      </c>
    </row>
    <row r="14" spans="1:7" ht="30" customHeight="1">
      <c r="A14" s="31">
        <v>5</v>
      </c>
      <c r="B14" s="31">
        <v>801</v>
      </c>
      <c r="C14" s="31">
        <v>80101</v>
      </c>
      <c r="D14" s="31" t="s">
        <v>478</v>
      </c>
      <c r="E14" s="172">
        <v>5082.2</v>
      </c>
      <c r="F14" s="109">
        <v>4724.84</v>
      </c>
      <c r="G14" s="264">
        <f t="shared" si="0"/>
        <v>0.9296839951202236</v>
      </c>
    </row>
    <row r="15" spans="1:7" ht="30" customHeight="1">
      <c r="A15" s="31">
        <v>6</v>
      </c>
      <c r="B15" s="31">
        <v>801</v>
      </c>
      <c r="C15" s="31">
        <v>80101</v>
      </c>
      <c r="D15" s="31" t="s">
        <v>356</v>
      </c>
      <c r="E15" s="172">
        <v>316375.48</v>
      </c>
      <c r="F15" s="109">
        <v>316108.1</v>
      </c>
      <c r="G15" s="264">
        <f t="shared" si="0"/>
        <v>0.9991548649724687</v>
      </c>
    </row>
    <row r="16" spans="1:7" ht="30" customHeight="1">
      <c r="A16" s="31">
        <v>7</v>
      </c>
      <c r="B16" s="31">
        <v>801</v>
      </c>
      <c r="C16" s="31">
        <v>80101</v>
      </c>
      <c r="D16" s="31" t="s">
        <v>361</v>
      </c>
      <c r="E16" s="172">
        <v>110383.62</v>
      </c>
      <c r="F16" s="109">
        <v>109829.13</v>
      </c>
      <c r="G16" s="264">
        <f t="shared" si="0"/>
        <v>0.9949767003473886</v>
      </c>
    </row>
    <row r="17" spans="1:7" ht="30" customHeight="1">
      <c r="A17" s="31">
        <v>8</v>
      </c>
      <c r="B17" s="31">
        <v>801</v>
      </c>
      <c r="C17" s="31">
        <v>80101</v>
      </c>
      <c r="D17" s="31" t="s">
        <v>357</v>
      </c>
      <c r="E17" s="172">
        <v>137798.3</v>
      </c>
      <c r="F17" s="109">
        <v>137183.94</v>
      </c>
      <c r="G17" s="264">
        <f t="shared" si="0"/>
        <v>0.9955415995698061</v>
      </c>
    </row>
    <row r="18" spans="1:7" ht="30" customHeight="1">
      <c r="A18" s="31">
        <v>9</v>
      </c>
      <c r="B18" s="31">
        <v>801</v>
      </c>
      <c r="C18" s="31">
        <v>80101</v>
      </c>
      <c r="D18" s="31" t="s">
        <v>358</v>
      </c>
      <c r="E18" s="172">
        <v>477346.22</v>
      </c>
      <c r="F18" s="109">
        <v>475923.52</v>
      </c>
      <c r="G18" s="264">
        <f t="shared" si="0"/>
        <v>0.9970195637036783</v>
      </c>
    </row>
    <row r="19" spans="1:7" ht="30" customHeight="1">
      <c r="A19" s="31">
        <v>10</v>
      </c>
      <c r="B19" s="31">
        <v>801</v>
      </c>
      <c r="C19" s="31">
        <v>80103</v>
      </c>
      <c r="D19" s="31" t="s">
        <v>478</v>
      </c>
      <c r="E19" s="172">
        <v>16350</v>
      </c>
      <c r="F19" s="109">
        <v>16316.52</v>
      </c>
      <c r="G19" s="264">
        <f t="shared" si="0"/>
        <v>0.9979522935779817</v>
      </c>
    </row>
    <row r="20" spans="1:7" ht="30" customHeight="1">
      <c r="A20" s="31">
        <v>11</v>
      </c>
      <c r="B20" s="31">
        <v>801</v>
      </c>
      <c r="C20" s="31">
        <v>80103</v>
      </c>
      <c r="D20" s="31" t="s">
        <v>359</v>
      </c>
      <c r="E20" s="172">
        <v>23800</v>
      </c>
      <c r="F20" s="109">
        <v>23733.12</v>
      </c>
      <c r="G20" s="264">
        <f t="shared" si="0"/>
        <v>0.9971899159663865</v>
      </c>
    </row>
    <row r="21" spans="1:7" ht="30" customHeight="1">
      <c r="A21" s="31">
        <v>12</v>
      </c>
      <c r="B21" s="31">
        <v>801</v>
      </c>
      <c r="C21" s="31">
        <v>80103</v>
      </c>
      <c r="D21" s="31" t="s">
        <v>362</v>
      </c>
      <c r="E21" s="172">
        <v>12800</v>
      </c>
      <c r="F21" s="109">
        <v>11866.56</v>
      </c>
      <c r="G21" s="264">
        <f t="shared" si="0"/>
        <v>0.927075</v>
      </c>
    </row>
    <row r="22" spans="1:7" ht="30" customHeight="1">
      <c r="A22" s="31">
        <v>13</v>
      </c>
      <c r="B22" s="31">
        <v>801</v>
      </c>
      <c r="C22" s="31">
        <v>80103</v>
      </c>
      <c r="D22" s="31" t="s">
        <v>360</v>
      </c>
      <c r="E22" s="172">
        <v>9350</v>
      </c>
      <c r="F22" s="109">
        <v>8899.92</v>
      </c>
      <c r="G22" s="264">
        <f t="shared" si="0"/>
        <v>0.9518631016042781</v>
      </c>
    </row>
    <row r="23" spans="1:7" ht="30" customHeight="1">
      <c r="A23" s="31">
        <v>14</v>
      </c>
      <c r="B23" s="31">
        <v>801</v>
      </c>
      <c r="C23" s="31">
        <v>80103</v>
      </c>
      <c r="D23" s="31" t="s">
        <v>363</v>
      </c>
      <c r="E23" s="172">
        <v>74400</v>
      </c>
      <c r="F23" s="109">
        <v>73782.76</v>
      </c>
      <c r="G23" s="264">
        <f t="shared" si="0"/>
        <v>0.9917037634408602</v>
      </c>
    </row>
    <row r="24" spans="1:7" ht="30" customHeight="1">
      <c r="A24" s="31">
        <v>15</v>
      </c>
      <c r="B24" s="31">
        <v>801</v>
      </c>
      <c r="C24" s="31">
        <v>80106</v>
      </c>
      <c r="D24" s="208" t="s">
        <v>890</v>
      </c>
      <c r="E24" s="110">
        <v>76020</v>
      </c>
      <c r="F24" s="109">
        <v>74629.06</v>
      </c>
      <c r="G24" s="264">
        <f t="shared" si="0"/>
        <v>0.9817029729018679</v>
      </c>
    </row>
    <row r="25" spans="1:7" ht="30" customHeight="1">
      <c r="A25" s="31">
        <v>16</v>
      </c>
      <c r="B25" s="31">
        <v>801</v>
      </c>
      <c r="C25" s="31">
        <v>80106</v>
      </c>
      <c r="D25" s="31" t="s">
        <v>881</v>
      </c>
      <c r="E25" s="172">
        <v>205186</v>
      </c>
      <c r="F25" s="109">
        <v>184843.64</v>
      </c>
      <c r="G25" s="264">
        <f t="shared" si="0"/>
        <v>0.9008589279970369</v>
      </c>
    </row>
    <row r="26" spans="1:7" ht="30" customHeight="1">
      <c r="A26" s="31">
        <v>17</v>
      </c>
      <c r="B26" s="31">
        <v>801</v>
      </c>
      <c r="C26" s="31">
        <v>80106</v>
      </c>
      <c r="D26" s="31" t="s">
        <v>882</v>
      </c>
      <c r="E26" s="172">
        <v>61300.8</v>
      </c>
      <c r="F26" s="109">
        <v>43153.44</v>
      </c>
      <c r="G26" s="264">
        <f t="shared" si="0"/>
        <v>0.7039621016365203</v>
      </c>
    </row>
    <row r="27" spans="1:7" ht="30" customHeight="1">
      <c r="A27" s="31">
        <v>18</v>
      </c>
      <c r="B27" s="31">
        <v>801</v>
      </c>
      <c r="C27" s="31">
        <v>80106</v>
      </c>
      <c r="D27" s="31" t="s">
        <v>883</v>
      </c>
      <c r="E27" s="172">
        <v>86842.8</v>
      </c>
      <c r="F27" s="109">
        <v>61193.44</v>
      </c>
      <c r="G27" s="264">
        <f t="shared" si="0"/>
        <v>0.704646096164564</v>
      </c>
    </row>
    <row r="28" spans="1:7" ht="30" customHeight="1">
      <c r="A28" s="31">
        <v>19</v>
      </c>
      <c r="B28" s="31">
        <v>801</v>
      </c>
      <c r="C28" s="31">
        <v>80106</v>
      </c>
      <c r="D28" s="31" t="s">
        <v>886</v>
      </c>
      <c r="E28" s="172">
        <v>51084</v>
      </c>
      <c r="F28" s="109">
        <v>46118.84</v>
      </c>
      <c r="G28" s="264">
        <f t="shared" si="0"/>
        <v>0.9028040090830788</v>
      </c>
    </row>
    <row r="29" spans="1:7" ht="30" customHeight="1">
      <c r="A29" s="31">
        <v>20</v>
      </c>
      <c r="B29" s="31">
        <v>801</v>
      </c>
      <c r="C29" s="31">
        <v>80106</v>
      </c>
      <c r="D29" s="31" t="s">
        <v>888</v>
      </c>
      <c r="E29" s="172">
        <v>81734.4</v>
      </c>
      <c r="F29" s="109">
        <v>66700.18</v>
      </c>
      <c r="G29" s="264">
        <f t="shared" si="0"/>
        <v>0.8160600677315794</v>
      </c>
    </row>
    <row r="30" spans="1:7" ht="30" customHeight="1">
      <c r="A30" s="31">
        <v>21</v>
      </c>
      <c r="B30" s="31">
        <v>801</v>
      </c>
      <c r="C30" s="31">
        <v>80106</v>
      </c>
      <c r="D30" s="31" t="s">
        <v>889</v>
      </c>
      <c r="E30" s="172">
        <v>148143.6</v>
      </c>
      <c r="F30" s="109">
        <v>125686.08</v>
      </c>
      <c r="G30" s="264">
        <f t="shared" si="0"/>
        <v>0.8484070860975432</v>
      </c>
    </row>
    <row r="31" spans="1:7" ht="30" customHeight="1">
      <c r="A31" s="31">
        <v>22</v>
      </c>
      <c r="B31" s="31">
        <v>801</v>
      </c>
      <c r="C31" s="31">
        <v>80106</v>
      </c>
      <c r="D31" s="31" t="s">
        <v>887</v>
      </c>
      <c r="E31" s="172">
        <v>183902.4</v>
      </c>
      <c r="F31" s="109">
        <v>143678.54</v>
      </c>
      <c r="G31" s="264">
        <f t="shared" si="0"/>
        <v>0.7812760464246253</v>
      </c>
    </row>
    <row r="32" spans="1:7" s="82" customFormat="1" ht="30" customHeight="1">
      <c r="A32" s="122"/>
      <c r="B32" s="122"/>
      <c r="C32" s="122"/>
      <c r="D32" s="122" t="s">
        <v>608</v>
      </c>
      <c r="E32" s="106">
        <f>SUM(E10:E31)</f>
        <v>2157022.82</v>
      </c>
      <c r="F32" s="106">
        <f>SUM(F10:F31)</f>
        <v>2003494.6300000004</v>
      </c>
      <c r="G32" s="264">
        <f t="shared" si="0"/>
        <v>0.9288240307072878</v>
      </c>
    </row>
    <row r="33" spans="1:7" ht="30" customHeight="1">
      <c r="A33" s="353" t="s">
        <v>538</v>
      </c>
      <c r="B33" s="353"/>
      <c r="C33" s="353"/>
      <c r="D33" s="353"/>
      <c r="E33" s="106">
        <f>E8+E32</f>
        <v>2342022.82</v>
      </c>
      <c r="F33" s="101">
        <f>F8+F32</f>
        <v>2188494.6300000004</v>
      </c>
      <c r="G33" s="267">
        <f t="shared" si="0"/>
        <v>0.9344463304588981</v>
      </c>
    </row>
  </sheetData>
  <sheetProtection/>
  <mergeCells count="4">
    <mergeCell ref="A33:D33"/>
    <mergeCell ref="A6:E6"/>
    <mergeCell ref="A9:E9"/>
    <mergeCell ref="A2:F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6">
      <selection activeCell="I32" sqref="I32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45.625" style="0" customWidth="1"/>
    <col min="4" max="4" width="13.625" style="0" customWidth="1"/>
    <col min="5" max="5" width="7.25390625" style="0" customWidth="1"/>
    <col min="7" max="7" width="9.625" style="0" customWidth="1"/>
    <col min="8" max="8" width="9.00390625" style="0" customWidth="1"/>
    <col min="9" max="9" width="10.00390625" style="0" customWidth="1"/>
    <col min="10" max="10" width="7.875" style="0" customWidth="1"/>
  </cols>
  <sheetData>
    <row r="1" spans="1:10" ht="13.5" customHeight="1">
      <c r="A1" s="355"/>
      <c r="B1" s="355"/>
      <c r="C1" s="355"/>
      <c r="D1" s="355"/>
      <c r="E1" s="355"/>
      <c r="F1" s="356"/>
      <c r="G1" s="356"/>
      <c r="I1" s="356" t="s">
        <v>779</v>
      </c>
      <c r="J1" s="356"/>
    </row>
    <row r="2" spans="1:8" ht="15" customHeight="1">
      <c r="A2" s="355" t="s">
        <v>451</v>
      </c>
      <c r="B2" s="355"/>
      <c r="C2" s="355"/>
      <c r="D2" s="355"/>
      <c r="E2" s="355"/>
      <c r="F2" s="356"/>
      <c r="G2" s="356"/>
      <c r="H2" s="356"/>
    </row>
    <row r="3" spans="1:8" ht="12.75">
      <c r="A3" s="1"/>
      <c r="B3" s="1"/>
      <c r="C3" s="1"/>
      <c r="D3" s="1"/>
      <c r="E3" s="20"/>
      <c r="H3" s="20"/>
    </row>
    <row r="4" spans="1:10" s="124" customFormat="1" ht="28.5" customHeight="1">
      <c r="A4" s="17" t="s">
        <v>521</v>
      </c>
      <c r="B4" s="17" t="s">
        <v>433</v>
      </c>
      <c r="C4" s="17" t="s">
        <v>432</v>
      </c>
      <c r="D4" s="322" t="s">
        <v>431</v>
      </c>
      <c r="E4" s="214" t="s">
        <v>508</v>
      </c>
      <c r="F4" s="214" t="s">
        <v>509</v>
      </c>
      <c r="G4" s="213" t="s">
        <v>430</v>
      </c>
      <c r="H4" s="214" t="s">
        <v>545</v>
      </c>
      <c r="I4" s="323" t="s">
        <v>695</v>
      </c>
      <c r="J4" s="324" t="s">
        <v>37</v>
      </c>
    </row>
    <row r="5" spans="1:10" s="325" customFormat="1" ht="18" customHeight="1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255">
        <v>9</v>
      </c>
      <c r="J5" s="255">
        <v>10</v>
      </c>
    </row>
    <row r="6" spans="1:10" s="124" customFormat="1" ht="24.75" customHeight="1">
      <c r="A6" s="31">
        <v>1</v>
      </c>
      <c r="B6" s="31" t="s">
        <v>418</v>
      </c>
      <c r="C6" s="208" t="s">
        <v>659</v>
      </c>
      <c r="D6" s="31" t="s">
        <v>434</v>
      </c>
      <c r="E6" s="31">
        <v>926</v>
      </c>
      <c r="F6" s="31">
        <v>92605</v>
      </c>
      <c r="G6" s="215" t="s">
        <v>436</v>
      </c>
      <c r="H6" s="216">
        <v>9612</v>
      </c>
      <c r="I6" s="326">
        <v>9611.6</v>
      </c>
      <c r="J6" s="315">
        <f>I6/H6</f>
        <v>0.9999583853516438</v>
      </c>
    </row>
    <row r="7" spans="1:10" s="124" customFormat="1" ht="24" customHeight="1">
      <c r="A7" s="454">
        <v>2</v>
      </c>
      <c r="B7" s="454" t="s">
        <v>419</v>
      </c>
      <c r="C7" s="208" t="s">
        <v>660</v>
      </c>
      <c r="D7" s="31" t="s">
        <v>434</v>
      </c>
      <c r="E7" s="31">
        <v>926</v>
      </c>
      <c r="F7" s="31">
        <v>92605</v>
      </c>
      <c r="G7" s="215" t="s">
        <v>436</v>
      </c>
      <c r="H7" s="216">
        <v>11000</v>
      </c>
      <c r="I7" s="326">
        <v>10995</v>
      </c>
      <c r="J7" s="315">
        <f aca="true" t="shared" si="0" ref="J7:J35">I7/H7</f>
        <v>0.9995454545454545</v>
      </c>
    </row>
    <row r="8" spans="1:10" s="124" customFormat="1" ht="24" customHeight="1">
      <c r="A8" s="455"/>
      <c r="B8" s="455"/>
      <c r="C8" s="208" t="s">
        <v>661</v>
      </c>
      <c r="D8" s="31" t="s">
        <v>434</v>
      </c>
      <c r="E8" s="31">
        <v>926</v>
      </c>
      <c r="F8" s="31">
        <v>92605</v>
      </c>
      <c r="G8" s="215" t="s">
        <v>436</v>
      </c>
      <c r="H8" s="216">
        <v>14098</v>
      </c>
      <c r="I8" s="326">
        <v>14022</v>
      </c>
      <c r="J8" s="315">
        <f t="shared" si="0"/>
        <v>0.9946091644204852</v>
      </c>
    </row>
    <row r="9" spans="1:10" s="124" customFormat="1" ht="17.25" customHeight="1">
      <c r="A9" s="31">
        <v>3</v>
      </c>
      <c r="B9" s="31" t="s">
        <v>420</v>
      </c>
      <c r="C9" s="208" t="s">
        <v>662</v>
      </c>
      <c r="D9" s="31" t="s">
        <v>434</v>
      </c>
      <c r="E9" s="31">
        <v>926</v>
      </c>
      <c r="F9" s="31">
        <v>92605</v>
      </c>
      <c r="G9" s="215" t="s">
        <v>436</v>
      </c>
      <c r="H9" s="216">
        <v>17593</v>
      </c>
      <c r="I9" s="326">
        <v>17009.06</v>
      </c>
      <c r="J9" s="315">
        <f t="shared" si="0"/>
        <v>0.9668083897004491</v>
      </c>
    </row>
    <row r="10" spans="1:10" s="124" customFormat="1" ht="12.75">
      <c r="A10" s="454">
        <v>4</v>
      </c>
      <c r="B10" s="454" t="s">
        <v>644</v>
      </c>
      <c r="C10" s="208" t="s">
        <v>645</v>
      </c>
      <c r="D10" s="31" t="s">
        <v>434</v>
      </c>
      <c r="E10" s="31">
        <v>750</v>
      </c>
      <c r="F10" s="31">
        <v>75075</v>
      </c>
      <c r="G10" s="215" t="s">
        <v>450</v>
      </c>
      <c r="H10" s="216">
        <v>10000</v>
      </c>
      <c r="I10" s="326">
        <v>9945.73</v>
      </c>
      <c r="J10" s="315">
        <f t="shared" si="0"/>
        <v>0.9945729999999999</v>
      </c>
    </row>
    <row r="11" spans="1:10" s="124" customFormat="1" ht="12.75">
      <c r="A11" s="456"/>
      <c r="B11" s="456"/>
      <c r="C11" s="208" t="s">
        <v>650</v>
      </c>
      <c r="D11" s="31" t="s">
        <v>434</v>
      </c>
      <c r="E11" s="31">
        <v>754</v>
      </c>
      <c r="F11" s="31">
        <v>75412</v>
      </c>
      <c r="G11" s="215" t="s">
        <v>450</v>
      </c>
      <c r="H11" s="216">
        <v>4000</v>
      </c>
      <c r="I11" s="326">
        <v>4000</v>
      </c>
      <c r="J11" s="315">
        <f t="shared" si="0"/>
        <v>1</v>
      </c>
    </row>
    <row r="12" spans="1:10" s="124" customFormat="1" ht="25.5">
      <c r="A12" s="456"/>
      <c r="B12" s="456"/>
      <c r="C12" s="208" t="s">
        <v>651</v>
      </c>
      <c r="D12" s="31" t="s">
        <v>434</v>
      </c>
      <c r="E12" s="31">
        <v>801</v>
      </c>
      <c r="F12" s="31">
        <v>80106</v>
      </c>
      <c r="G12" s="215" t="s">
        <v>435</v>
      </c>
      <c r="H12" s="216">
        <v>3500</v>
      </c>
      <c r="I12" s="326">
        <v>558</v>
      </c>
      <c r="J12" s="315">
        <f t="shared" si="0"/>
        <v>0.15942857142857142</v>
      </c>
    </row>
    <row r="13" spans="1:10" s="124" customFormat="1" ht="25.5">
      <c r="A13" s="455"/>
      <c r="B13" s="455"/>
      <c r="C13" s="208" t="s">
        <v>654</v>
      </c>
      <c r="D13" s="31" t="s">
        <v>434</v>
      </c>
      <c r="E13" s="31">
        <v>900</v>
      </c>
      <c r="F13" s="31">
        <v>90015</v>
      </c>
      <c r="G13" s="215" t="s">
        <v>436</v>
      </c>
      <c r="H13" s="216">
        <v>7500</v>
      </c>
      <c r="I13" s="326">
        <v>7500</v>
      </c>
      <c r="J13" s="315">
        <f t="shared" si="0"/>
        <v>1</v>
      </c>
    </row>
    <row r="14" spans="1:10" s="124" customFormat="1" ht="25.5">
      <c r="A14" s="454">
        <v>5</v>
      </c>
      <c r="B14" s="454" t="s">
        <v>646</v>
      </c>
      <c r="C14" s="208" t="s">
        <v>647</v>
      </c>
      <c r="D14" s="31" t="s">
        <v>434</v>
      </c>
      <c r="E14" s="31">
        <v>750</v>
      </c>
      <c r="F14" s="31">
        <v>75075</v>
      </c>
      <c r="G14" s="215" t="s">
        <v>450</v>
      </c>
      <c r="H14" s="216">
        <v>6000</v>
      </c>
      <c r="I14" s="326"/>
      <c r="J14" s="315"/>
    </row>
    <row r="15" spans="1:10" s="124" customFormat="1" ht="12.75">
      <c r="A15" s="455"/>
      <c r="B15" s="455"/>
      <c r="C15" s="208" t="s">
        <v>663</v>
      </c>
      <c r="D15" s="31" t="s">
        <v>434</v>
      </c>
      <c r="E15" s="31">
        <v>926</v>
      </c>
      <c r="F15" s="31">
        <v>92605</v>
      </c>
      <c r="G15" s="215" t="s">
        <v>238</v>
      </c>
      <c r="H15" s="216">
        <v>7076</v>
      </c>
      <c r="I15" s="326"/>
      <c r="J15" s="315"/>
    </row>
    <row r="16" spans="1:10" s="124" customFormat="1" ht="12.75">
      <c r="A16" s="31">
        <v>6</v>
      </c>
      <c r="B16" s="31" t="s">
        <v>652</v>
      </c>
      <c r="C16" s="208" t="s">
        <v>653</v>
      </c>
      <c r="D16" s="31" t="s">
        <v>434</v>
      </c>
      <c r="E16" s="31">
        <v>801</v>
      </c>
      <c r="F16" s="31">
        <v>80101</v>
      </c>
      <c r="G16" s="215" t="s">
        <v>450</v>
      </c>
      <c r="H16" s="216">
        <v>13377</v>
      </c>
      <c r="I16" s="326">
        <v>13376.35</v>
      </c>
      <c r="J16" s="315">
        <f t="shared" si="0"/>
        <v>0.9999514091350826</v>
      </c>
    </row>
    <row r="17" spans="1:10" s="124" customFormat="1" ht="31.5" customHeight="1">
      <c r="A17" s="453">
        <v>7</v>
      </c>
      <c r="B17" s="31" t="s">
        <v>421</v>
      </c>
      <c r="C17" s="208" t="s">
        <v>658</v>
      </c>
      <c r="D17" s="31" t="s">
        <v>434</v>
      </c>
      <c r="E17" s="31">
        <v>921</v>
      </c>
      <c r="F17" s="31">
        <v>92109</v>
      </c>
      <c r="G17" s="215" t="s">
        <v>450</v>
      </c>
      <c r="H17" s="216">
        <v>8188</v>
      </c>
      <c r="I17" s="326">
        <v>8020.96</v>
      </c>
      <c r="J17" s="315">
        <f t="shared" si="0"/>
        <v>0.9795994137762579</v>
      </c>
    </row>
    <row r="18" spans="1:10" s="124" customFormat="1" ht="21.75" customHeight="1">
      <c r="A18" s="453"/>
      <c r="B18" s="31" t="s">
        <v>421</v>
      </c>
      <c r="C18" s="208" t="s">
        <v>664</v>
      </c>
      <c r="D18" s="31" t="s">
        <v>434</v>
      </c>
      <c r="E18" s="31">
        <v>926</v>
      </c>
      <c r="F18" s="31">
        <v>92605</v>
      </c>
      <c r="G18" s="215" t="s">
        <v>450</v>
      </c>
      <c r="H18" s="216">
        <v>1700</v>
      </c>
      <c r="I18" s="326">
        <v>1700</v>
      </c>
      <c r="J18" s="315">
        <f t="shared" si="0"/>
        <v>1</v>
      </c>
    </row>
    <row r="19" spans="1:10" s="124" customFormat="1" ht="21.75" customHeight="1">
      <c r="A19" s="31">
        <v>8</v>
      </c>
      <c r="B19" s="31" t="s">
        <v>656</v>
      </c>
      <c r="C19" s="208" t="s">
        <v>657</v>
      </c>
      <c r="D19" s="31" t="s">
        <v>434</v>
      </c>
      <c r="E19" s="31">
        <v>921</v>
      </c>
      <c r="F19" s="31">
        <v>92109</v>
      </c>
      <c r="G19" s="215" t="s">
        <v>450</v>
      </c>
      <c r="H19" s="216">
        <v>9637</v>
      </c>
      <c r="I19" s="326">
        <v>9574.3</v>
      </c>
      <c r="J19" s="315">
        <f t="shared" si="0"/>
        <v>0.993493825879423</v>
      </c>
    </row>
    <row r="20" spans="1:10" s="124" customFormat="1" ht="21.75" customHeight="1">
      <c r="A20" s="31">
        <v>9</v>
      </c>
      <c r="B20" s="31" t="s">
        <v>422</v>
      </c>
      <c r="C20" s="208" t="s">
        <v>655</v>
      </c>
      <c r="D20" s="31" t="s">
        <v>434</v>
      </c>
      <c r="E20" s="31">
        <v>900</v>
      </c>
      <c r="F20" s="31">
        <v>90015</v>
      </c>
      <c r="G20" s="215" t="s">
        <v>450</v>
      </c>
      <c r="H20" s="216">
        <v>1871</v>
      </c>
      <c r="I20" s="326">
        <v>1644.93</v>
      </c>
      <c r="J20" s="315">
        <f t="shared" si="0"/>
        <v>0.8791715660074827</v>
      </c>
    </row>
    <row r="21" spans="1:10" s="124" customFormat="1" ht="21.75" customHeight="1">
      <c r="A21" s="31">
        <v>10</v>
      </c>
      <c r="B21" s="31" t="s">
        <v>673</v>
      </c>
      <c r="C21" s="208" t="s">
        <v>674</v>
      </c>
      <c r="D21" s="31" t="s">
        <v>434</v>
      </c>
      <c r="E21" s="31">
        <v>700</v>
      </c>
      <c r="F21" s="31">
        <v>70005</v>
      </c>
      <c r="G21" s="215" t="s">
        <v>436</v>
      </c>
      <c r="H21" s="216">
        <v>8232</v>
      </c>
      <c r="I21" s="326"/>
      <c r="J21" s="315"/>
    </row>
    <row r="22" spans="1:10" s="124" customFormat="1" ht="42.75" customHeight="1">
      <c r="A22" s="31">
        <v>11</v>
      </c>
      <c r="B22" s="31" t="s">
        <v>423</v>
      </c>
      <c r="C22" s="208" t="s">
        <v>665</v>
      </c>
      <c r="D22" s="31" t="s">
        <v>434</v>
      </c>
      <c r="E22" s="31">
        <v>801</v>
      </c>
      <c r="F22" s="31">
        <v>80101</v>
      </c>
      <c r="G22" s="215" t="s">
        <v>436</v>
      </c>
      <c r="H22" s="216">
        <v>16037</v>
      </c>
      <c r="I22" s="326">
        <v>16028.24</v>
      </c>
      <c r="J22" s="315">
        <f t="shared" si="0"/>
        <v>0.9994537631726632</v>
      </c>
    </row>
    <row r="23" spans="1:10" s="124" customFormat="1" ht="33.75" customHeight="1">
      <c r="A23" s="453">
        <v>12</v>
      </c>
      <c r="B23" s="31" t="s">
        <v>424</v>
      </c>
      <c r="C23" s="208" t="s">
        <v>666</v>
      </c>
      <c r="D23" s="31" t="s">
        <v>434</v>
      </c>
      <c r="E23" s="31">
        <v>926</v>
      </c>
      <c r="F23" s="31">
        <v>92605</v>
      </c>
      <c r="G23" s="215" t="s">
        <v>435</v>
      </c>
      <c r="H23" s="216">
        <v>3000</v>
      </c>
      <c r="I23" s="326">
        <v>2062.67</v>
      </c>
      <c r="J23" s="315">
        <f t="shared" si="0"/>
        <v>0.6875566666666667</v>
      </c>
    </row>
    <row r="24" spans="1:10" s="124" customFormat="1" ht="29.25" customHeight="1">
      <c r="A24" s="453"/>
      <c r="B24" s="31" t="s">
        <v>424</v>
      </c>
      <c r="C24" s="208" t="s">
        <v>448</v>
      </c>
      <c r="D24" s="31" t="s">
        <v>434</v>
      </c>
      <c r="E24" s="31">
        <v>926</v>
      </c>
      <c r="F24" s="31">
        <v>92605</v>
      </c>
      <c r="G24" s="215" t="s">
        <v>449</v>
      </c>
      <c r="H24" s="216">
        <v>9000</v>
      </c>
      <c r="I24" s="326">
        <v>9000</v>
      </c>
      <c r="J24" s="315">
        <f t="shared" si="0"/>
        <v>1</v>
      </c>
    </row>
    <row r="25" spans="1:10" s="124" customFormat="1" ht="27.75" customHeight="1">
      <c r="A25" s="31">
        <v>13</v>
      </c>
      <c r="B25" s="31" t="s">
        <v>425</v>
      </c>
      <c r="C25" s="208" t="s">
        <v>505</v>
      </c>
      <c r="D25" s="31" t="s">
        <v>434</v>
      </c>
      <c r="E25" s="31">
        <v>600</v>
      </c>
      <c r="F25" s="31">
        <v>60016</v>
      </c>
      <c r="G25" s="215" t="s">
        <v>436</v>
      </c>
      <c r="H25" s="216">
        <v>25098</v>
      </c>
      <c r="I25" s="326">
        <v>7380</v>
      </c>
      <c r="J25" s="315">
        <f t="shared" si="0"/>
        <v>0.2940473344489601</v>
      </c>
    </row>
    <row r="26" spans="1:10" s="124" customFormat="1" ht="21.75" customHeight="1">
      <c r="A26" s="454">
        <v>14</v>
      </c>
      <c r="B26" s="454" t="s">
        <v>426</v>
      </c>
      <c r="C26" s="208" t="s">
        <v>668</v>
      </c>
      <c r="D26" s="31" t="s">
        <v>434</v>
      </c>
      <c r="E26" s="31">
        <v>926</v>
      </c>
      <c r="F26" s="31">
        <v>92605</v>
      </c>
      <c r="G26" s="215" t="s">
        <v>436</v>
      </c>
      <c r="H26" s="216">
        <v>12800</v>
      </c>
      <c r="I26" s="326">
        <v>12747.65</v>
      </c>
      <c r="J26" s="315">
        <f t="shared" si="0"/>
        <v>0.99591015625</v>
      </c>
    </row>
    <row r="27" spans="1:10" s="124" customFormat="1" ht="21.75" customHeight="1">
      <c r="A27" s="455"/>
      <c r="B27" s="455"/>
      <c r="C27" s="208" t="s">
        <v>669</v>
      </c>
      <c r="D27" s="31" t="s">
        <v>434</v>
      </c>
      <c r="E27" s="31">
        <v>926</v>
      </c>
      <c r="F27" s="31">
        <v>92605</v>
      </c>
      <c r="G27" s="215" t="s">
        <v>450</v>
      </c>
      <c r="H27" s="216">
        <v>2610</v>
      </c>
      <c r="I27" s="326">
        <v>2379</v>
      </c>
      <c r="J27" s="315">
        <f t="shared" si="0"/>
        <v>0.9114942528735632</v>
      </c>
    </row>
    <row r="28" spans="1:10" s="124" customFormat="1" ht="21.75" customHeight="1">
      <c r="A28" s="31">
        <v>15</v>
      </c>
      <c r="B28" s="31" t="s">
        <v>641</v>
      </c>
      <c r="C28" s="208" t="s">
        <v>642</v>
      </c>
      <c r="D28" s="31" t="s">
        <v>434</v>
      </c>
      <c r="E28" s="31">
        <v>600</v>
      </c>
      <c r="F28" s="31">
        <v>60016</v>
      </c>
      <c r="G28" s="215" t="s">
        <v>450</v>
      </c>
      <c r="H28" s="216">
        <v>7052</v>
      </c>
      <c r="I28" s="326"/>
      <c r="J28" s="315"/>
    </row>
    <row r="29" spans="1:10" s="124" customFormat="1" ht="25.5" customHeight="1">
      <c r="A29" s="31">
        <v>16</v>
      </c>
      <c r="B29" s="31" t="s">
        <v>427</v>
      </c>
      <c r="C29" s="208" t="s">
        <v>648</v>
      </c>
      <c r="D29" s="31" t="s">
        <v>434</v>
      </c>
      <c r="E29" s="31">
        <v>754</v>
      </c>
      <c r="F29" s="31">
        <v>75412</v>
      </c>
      <c r="G29" s="215" t="s">
        <v>450</v>
      </c>
      <c r="H29" s="216">
        <v>11947</v>
      </c>
      <c r="I29" s="326">
        <v>11947</v>
      </c>
      <c r="J29" s="315">
        <f t="shared" si="0"/>
        <v>1</v>
      </c>
    </row>
    <row r="30" spans="1:10" s="124" customFormat="1" ht="24" customHeight="1">
      <c r="A30" s="454">
        <v>17</v>
      </c>
      <c r="B30" s="454" t="s">
        <v>428</v>
      </c>
      <c r="C30" s="208" t="s">
        <v>643</v>
      </c>
      <c r="D30" s="31" t="s">
        <v>434</v>
      </c>
      <c r="E30" s="31">
        <v>600</v>
      </c>
      <c r="F30" s="31">
        <v>60016</v>
      </c>
      <c r="G30" s="215" t="s">
        <v>436</v>
      </c>
      <c r="H30" s="216">
        <v>12549</v>
      </c>
      <c r="I30" s="326">
        <v>9471</v>
      </c>
      <c r="J30" s="315">
        <f t="shared" si="0"/>
        <v>0.7547214917523308</v>
      </c>
    </row>
    <row r="31" spans="1:10" s="124" customFormat="1" ht="24" customHeight="1">
      <c r="A31" s="455"/>
      <c r="B31" s="455"/>
      <c r="C31" s="208" t="s">
        <v>649</v>
      </c>
      <c r="D31" s="31" t="s">
        <v>434</v>
      </c>
      <c r="E31" s="31">
        <v>754</v>
      </c>
      <c r="F31" s="31">
        <v>75412</v>
      </c>
      <c r="G31" s="215" t="s">
        <v>450</v>
      </c>
      <c r="H31" s="216">
        <v>12549</v>
      </c>
      <c r="I31" s="326">
        <v>12548.14</v>
      </c>
      <c r="J31" s="315">
        <f t="shared" si="0"/>
        <v>0.9999314686429197</v>
      </c>
    </row>
    <row r="32" spans="1:10" s="124" customFormat="1" ht="24" customHeight="1">
      <c r="A32" s="217">
        <v>18</v>
      </c>
      <c r="B32" s="217" t="s">
        <v>670</v>
      </c>
      <c r="C32" s="208" t="s">
        <v>671</v>
      </c>
      <c r="D32" s="31" t="s">
        <v>434</v>
      </c>
      <c r="E32" s="31">
        <v>926</v>
      </c>
      <c r="F32" s="31">
        <v>92605</v>
      </c>
      <c r="G32" s="215" t="s">
        <v>436</v>
      </c>
      <c r="H32" s="216">
        <v>10064</v>
      </c>
      <c r="I32" s="326">
        <v>9203.6</v>
      </c>
      <c r="J32" s="315">
        <f t="shared" si="0"/>
        <v>0.9145071542130366</v>
      </c>
    </row>
    <row r="33" spans="1:10" s="124" customFormat="1" ht="21.75" customHeight="1">
      <c r="A33" s="454">
        <v>19</v>
      </c>
      <c r="B33" s="454" t="s">
        <v>429</v>
      </c>
      <c r="C33" s="208" t="s">
        <v>672</v>
      </c>
      <c r="D33" s="31" t="s">
        <v>434</v>
      </c>
      <c r="E33" s="31">
        <v>926</v>
      </c>
      <c r="F33" s="31">
        <v>92605</v>
      </c>
      <c r="G33" s="215" t="s">
        <v>436</v>
      </c>
      <c r="H33" s="216">
        <v>5105</v>
      </c>
      <c r="I33" s="326">
        <v>3713.37</v>
      </c>
      <c r="J33" s="315">
        <f t="shared" si="0"/>
        <v>0.7273986287952987</v>
      </c>
    </row>
    <row r="34" spans="1:10" s="124" customFormat="1" ht="21.75" customHeight="1">
      <c r="A34" s="455"/>
      <c r="B34" s="455"/>
      <c r="C34" s="208" t="s">
        <v>700</v>
      </c>
      <c r="D34" s="31" t="s">
        <v>434</v>
      </c>
      <c r="E34" s="31">
        <v>754</v>
      </c>
      <c r="F34" s="31">
        <v>75412</v>
      </c>
      <c r="G34" s="215" t="s">
        <v>450</v>
      </c>
      <c r="H34" s="216">
        <v>9000</v>
      </c>
      <c r="I34" s="326">
        <v>8734.64</v>
      </c>
      <c r="J34" s="315">
        <f t="shared" si="0"/>
        <v>0.9705155555555555</v>
      </c>
    </row>
    <row r="35" spans="1:10" s="124" customFormat="1" ht="19.5" customHeight="1">
      <c r="A35" s="353" t="s">
        <v>538</v>
      </c>
      <c r="B35" s="353"/>
      <c r="C35" s="353"/>
      <c r="D35" s="353"/>
      <c r="E35" s="57"/>
      <c r="F35" s="215"/>
      <c r="G35" s="215"/>
      <c r="H35" s="177">
        <f>SUM(H6:H34)</f>
        <v>270195</v>
      </c>
      <c r="I35" s="111">
        <f>SUM(I6:I34)</f>
        <v>213173.24</v>
      </c>
      <c r="J35" s="320">
        <f t="shared" si="0"/>
        <v>0.7889607135587261</v>
      </c>
    </row>
  </sheetData>
  <sheetProtection/>
  <mergeCells count="19">
    <mergeCell ref="A14:A15"/>
    <mergeCell ref="B14:B15"/>
    <mergeCell ref="F1:G1"/>
    <mergeCell ref="I1:J1"/>
    <mergeCell ref="A2:H2"/>
    <mergeCell ref="A1:E1"/>
    <mergeCell ref="B7:B8"/>
    <mergeCell ref="A7:A8"/>
    <mergeCell ref="A10:A13"/>
    <mergeCell ref="B10:B13"/>
    <mergeCell ref="A35:D35"/>
    <mergeCell ref="A17:A18"/>
    <mergeCell ref="A23:A24"/>
    <mergeCell ref="A33:A34"/>
    <mergeCell ref="A30:A31"/>
    <mergeCell ref="B26:B27"/>
    <mergeCell ref="B30:B31"/>
    <mergeCell ref="B33:B34"/>
    <mergeCell ref="A26:A27"/>
  </mergeCells>
  <printOptions horizontalCentered="1"/>
  <pageMargins left="0.7874015748031497" right="0.7874015748031497" top="2.204724409448819" bottom="0.984251968503937" header="0.5118110236220472" footer="0.5118110236220472"/>
  <pageSetup horizontalDpi="600" verticalDpi="600" orientation="landscape" pageOrder="overThenDown" paperSize="9" scale="6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74"/>
  <sheetViews>
    <sheetView zoomScalePageLayoutView="0" workbookViewId="0" topLeftCell="A1">
      <selection activeCell="K53" sqref="K5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8.25390625" style="1" customWidth="1"/>
    <col min="5" max="5" width="12.25390625" style="1" customWidth="1"/>
    <col min="6" max="6" width="11.75390625" style="1" customWidth="1"/>
    <col min="7" max="7" width="7.875" style="1" customWidth="1"/>
    <col min="8" max="8" width="12.25390625" style="1" customWidth="1"/>
    <col min="9" max="9" width="10.25390625" style="1" customWidth="1"/>
    <col min="10" max="10" width="11.00390625" style="1" customWidth="1"/>
    <col min="11" max="11" width="14.00390625" style="1" customWidth="1"/>
    <col min="12" max="16384" width="9.125" style="1" customWidth="1"/>
  </cols>
  <sheetData>
    <row r="1" ht="12.75">
      <c r="K1" s="1" t="s">
        <v>624</v>
      </c>
    </row>
    <row r="2" spans="1:9" ht="18">
      <c r="A2" s="376" t="s">
        <v>625</v>
      </c>
      <c r="B2" s="376"/>
      <c r="C2" s="376"/>
      <c r="D2" s="376"/>
      <c r="E2" s="376"/>
      <c r="F2" s="376"/>
      <c r="G2" s="376"/>
      <c r="H2" s="376"/>
      <c r="I2" s="376"/>
    </row>
    <row r="3" spans="1:9" ht="11.25" customHeight="1">
      <c r="A3" s="4"/>
      <c r="B3" s="4"/>
      <c r="C3" s="4"/>
      <c r="D3" s="4"/>
      <c r="E3" s="4"/>
      <c r="F3" s="4"/>
      <c r="G3" s="4"/>
      <c r="H3" s="4"/>
      <c r="I3" s="4"/>
    </row>
    <row r="4" spans="1:12" s="11" customFormat="1" ht="19.5" customHeight="1">
      <c r="A4" s="377" t="s">
        <v>521</v>
      </c>
      <c r="B4" s="377" t="s">
        <v>508</v>
      </c>
      <c r="C4" s="377" t="s">
        <v>520</v>
      </c>
      <c r="D4" s="378" t="s">
        <v>540</v>
      </c>
      <c r="E4" s="378" t="s">
        <v>530</v>
      </c>
      <c r="F4" s="378"/>
      <c r="G4" s="378"/>
      <c r="H4" s="378"/>
      <c r="I4" s="378"/>
      <c r="J4" s="379"/>
      <c r="K4" s="383" t="s">
        <v>38</v>
      </c>
      <c r="L4" s="380" t="s">
        <v>37</v>
      </c>
    </row>
    <row r="5" spans="1:12" s="11" customFormat="1" ht="19.5" customHeight="1">
      <c r="A5" s="377"/>
      <c r="B5" s="377"/>
      <c r="C5" s="377"/>
      <c r="D5" s="378"/>
      <c r="E5" s="378" t="s">
        <v>28</v>
      </c>
      <c r="F5" s="378" t="s">
        <v>517</v>
      </c>
      <c r="G5" s="378"/>
      <c r="H5" s="378"/>
      <c r="I5" s="378"/>
      <c r="J5" s="379"/>
      <c r="K5" s="383"/>
      <c r="L5" s="381"/>
    </row>
    <row r="6" spans="1:12" s="11" customFormat="1" ht="29.25" customHeight="1">
      <c r="A6" s="377"/>
      <c r="B6" s="377"/>
      <c r="C6" s="377"/>
      <c r="D6" s="378"/>
      <c r="E6" s="378"/>
      <c r="F6" s="378">
        <v>6</v>
      </c>
      <c r="G6" s="378" t="s">
        <v>537</v>
      </c>
      <c r="H6" s="378" t="s">
        <v>778</v>
      </c>
      <c r="I6" s="378" t="s">
        <v>539</v>
      </c>
      <c r="J6" s="378" t="s">
        <v>476</v>
      </c>
      <c r="K6" s="383"/>
      <c r="L6" s="381"/>
    </row>
    <row r="7" spans="1:12" s="11" customFormat="1" ht="19.5" customHeight="1">
      <c r="A7" s="377"/>
      <c r="B7" s="377"/>
      <c r="C7" s="377"/>
      <c r="D7" s="378"/>
      <c r="E7" s="378"/>
      <c r="F7" s="378"/>
      <c r="G7" s="378"/>
      <c r="H7" s="378"/>
      <c r="I7" s="378"/>
      <c r="J7" s="378"/>
      <c r="K7" s="383"/>
      <c r="L7" s="381"/>
    </row>
    <row r="8" spans="1:12" s="11" customFormat="1" ht="27.75" customHeight="1">
      <c r="A8" s="377"/>
      <c r="B8" s="377"/>
      <c r="C8" s="377"/>
      <c r="D8" s="378"/>
      <c r="E8" s="378"/>
      <c r="F8" s="378"/>
      <c r="G8" s="378"/>
      <c r="H8" s="378"/>
      <c r="I8" s="378"/>
      <c r="J8" s="378"/>
      <c r="K8" s="383"/>
      <c r="L8" s="382"/>
    </row>
    <row r="9" spans="1:12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4">
        <v>10</v>
      </c>
      <c r="K9" s="194">
        <v>11</v>
      </c>
      <c r="L9" s="6">
        <v>12</v>
      </c>
    </row>
    <row r="10" spans="1:12" ht="42" customHeight="1">
      <c r="A10" s="9">
        <v>1</v>
      </c>
      <c r="B10" s="50" t="s">
        <v>838</v>
      </c>
      <c r="C10" s="50" t="s">
        <v>188</v>
      </c>
      <c r="D10" s="52" t="s">
        <v>459</v>
      </c>
      <c r="E10" s="109">
        <v>30297</v>
      </c>
      <c r="F10" s="109">
        <v>30297</v>
      </c>
      <c r="G10" s="121"/>
      <c r="H10" s="34"/>
      <c r="I10" s="121"/>
      <c r="J10" s="6"/>
      <c r="K10" s="109">
        <v>30296.31</v>
      </c>
      <c r="L10" s="270">
        <f>K10/E10</f>
        <v>0.9999772254678682</v>
      </c>
    </row>
    <row r="11" spans="1:12" ht="42.75" customHeight="1">
      <c r="A11" s="9">
        <v>2</v>
      </c>
      <c r="B11" s="50" t="s">
        <v>838</v>
      </c>
      <c r="C11" s="50" t="s">
        <v>188</v>
      </c>
      <c r="D11" s="52" t="s">
        <v>458</v>
      </c>
      <c r="E11" s="109">
        <v>19520</v>
      </c>
      <c r="F11" s="109">
        <v>19520</v>
      </c>
      <c r="G11" s="121"/>
      <c r="H11" s="34"/>
      <c r="I11" s="121"/>
      <c r="J11" s="6"/>
      <c r="K11" s="109">
        <v>19520</v>
      </c>
      <c r="L11" s="270">
        <f aca="true" t="shared" si="0" ref="L11:L23">K11/E11</f>
        <v>1</v>
      </c>
    </row>
    <row r="12" spans="1:12" ht="42.75" customHeight="1">
      <c r="A12" s="9">
        <v>3</v>
      </c>
      <c r="B12" s="50" t="s">
        <v>838</v>
      </c>
      <c r="C12" s="50" t="s">
        <v>188</v>
      </c>
      <c r="D12" s="52" t="s">
        <v>51</v>
      </c>
      <c r="E12" s="109">
        <v>17097</v>
      </c>
      <c r="F12" s="109">
        <v>17097</v>
      </c>
      <c r="G12" s="121"/>
      <c r="H12" s="34"/>
      <c r="I12" s="121"/>
      <c r="J12" s="6"/>
      <c r="K12" s="109">
        <v>16734.05</v>
      </c>
      <c r="L12" s="270">
        <f t="shared" si="0"/>
        <v>0.978771129437913</v>
      </c>
    </row>
    <row r="13" spans="1:12" ht="42" customHeight="1">
      <c r="A13" s="9">
        <v>4</v>
      </c>
      <c r="B13" s="50" t="s">
        <v>838</v>
      </c>
      <c r="C13" s="50" t="s">
        <v>188</v>
      </c>
      <c r="D13" s="52" t="s">
        <v>457</v>
      </c>
      <c r="E13" s="109">
        <v>16470</v>
      </c>
      <c r="F13" s="109">
        <v>16470</v>
      </c>
      <c r="G13" s="121"/>
      <c r="H13" s="34"/>
      <c r="I13" s="121"/>
      <c r="J13" s="6"/>
      <c r="K13" s="109">
        <v>16470</v>
      </c>
      <c r="L13" s="270">
        <f t="shared" si="0"/>
        <v>1</v>
      </c>
    </row>
    <row r="14" spans="1:12" ht="39" customHeight="1">
      <c r="A14" s="9">
        <v>5</v>
      </c>
      <c r="B14" s="50" t="s">
        <v>838</v>
      </c>
      <c r="C14" s="50" t="s">
        <v>840</v>
      </c>
      <c r="D14" s="52" t="s">
        <v>393</v>
      </c>
      <c r="E14" s="109">
        <v>20000</v>
      </c>
      <c r="F14" s="109">
        <v>20000</v>
      </c>
      <c r="G14" s="121"/>
      <c r="H14" s="34"/>
      <c r="I14" s="121"/>
      <c r="J14" s="6"/>
      <c r="K14" s="109">
        <v>19998.93</v>
      </c>
      <c r="L14" s="270">
        <f t="shared" si="0"/>
        <v>0.9999465</v>
      </c>
    </row>
    <row r="15" spans="1:12" ht="39" customHeight="1">
      <c r="A15" s="9">
        <v>6</v>
      </c>
      <c r="B15" s="50" t="s">
        <v>838</v>
      </c>
      <c r="C15" s="50" t="s">
        <v>840</v>
      </c>
      <c r="D15" s="52" t="s">
        <v>211</v>
      </c>
      <c r="E15" s="109">
        <v>4735.5</v>
      </c>
      <c r="F15" s="109">
        <v>4735.5</v>
      </c>
      <c r="G15" s="121"/>
      <c r="H15" s="34"/>
      <c r="I15" s="121"/>
      <c r="J15" s="6"/>
      <c r="K15" s="109">
        <v>4735.5</v>
      </c>
      <c r="L15" s="264">
        <f t="shared" si="0"/>
        <v>1</v>
      </c>
    </row>
    <row r="16" spans="1:12" ht="39" customHeight="1">
      <c r="A16" s="9">
        <v>7</v>
      </c>
      <c r="B16" s="50" t="s">
        <v>838</v>
      </c>
      <c r="C16" s="50" t="s">
        <v>840</v>
      </c>
      <c r="D16" s="52" t="s">
        <v>577</v>
      </c>
      <c r="E16" s="109">
        <v>18000</v>
      </c>
      <c r="F16" s="109">
        <v>18000</v>
      </c>
      <c r="G16" s="121"/>
      <c r="H16" s="34"/>
      <c r="I16" s="121"/>
      <c r="J16" s="6"/>
      <c r="K16" s="109">
        <v>14206.5</v>
      </c>
      <c r="L16" s="264">
        <f t="shared" si="0"/>
        <v>0.78925</v>
      </c>
    </row>
    <row r="17" spans="1:12" ht="51" customHeight="1">
      <c r="A17" s="9">
        <v>8</v>
      </c>
      <c r="B17" s="50" t="s">
        <v>838</v>
      </c>
      <c r="C17" s="50" t="s">
        <v>840</v>
      </c>
      <c r="D17" s="52" t="s">
        <v>52</v>
      </c>
      <c r="E17" s="109">
        <v>6000</v>
      </c>
      <c r="F17" s="109">
        <v>6000</v>
      </c>
      <c r="G17" s="121"/>
      <c r="H17" s="34"/>
      <c r="I17" s="121"/>
      <c r="J17" s="6"/>
      <c r="K17" s="109">
        <v>4735.5</v>
      </c>
      <c r="L17" s="264">
        <f t="shared" si="0"/>
        <v>0.78925</v>
      </c>
    </row>
    <row r="18" spans="1:12" ht="51" customHeight="1">
      <c r="A18" s="9">
        <v>9</v>
      </c>
      <c r="B18" s="50" t="s">
        <v>838</v>
      </c>
      <c r="C18" s="50" t="s">
        <v>840</v>
      </c>
      <c r="D18" s="52" t="s">
        <v>504</v>
      </c>
      <c r="E18" s="109">
        <v>25098</v>
      </c>
      <c r="F18" s="109">
        <v>25098</v>
      </c>
      <c r="G18" s="121"/>
      <c r="H18" s="34"/>
      <c r="I18" s="121"/>
      <c r="J18" s="6"/>
      <c r="K18" s="109">
        <v>7380</v>
      </c>
      <c r="L18" s="264">
        <f t="shared" si="0"/>
        <v>0.2940473344489601</v>
      </c>
    </row>
    <row r="19" spans="1:12" ht="51" customHeight="1">
      <c r="A19" s="9">
        <v>10</v>
      </c>
      <c r="B19" s="50" t="s">
        <v>838</v>
      </c>
      <c r="C19" s="50" t="s">
        <v>840</v>
      </c>
      <c r="D19" s="52" t="s">
        <v>579</v>
      </c>
      <c r="E19" s="109">
        <v>80000</v>
      </c>
      <c r="F19" s="109">
        <v>80000</v>
      </c>
      <c r="G19" s="121"/>
      <c r="H19" s="34"/>
      <c r="I19" s="121"/>
      <c r="J19" s="6"/>
      <c r="K19" s="109">
        <v>77951.52</v>
      </c>
      <c r="L19" s="264">
        <f t="shared" si="0"/>
        <v>0.9743940000000001</v>
      </c>
    </row>
    <row r="20" spans="1:12" ht="51" customHeight="1">
      <c r="A20" s="9">
        <v>11</v>
      </c>
      <c r="B20" s="50" t="s">
        <v>838</v>
      </c>
      <c r="C20" s="50" t="s">
        <v>840</v>
      </c>
      <c r="D20" s="52" t="s">
        <v>576</v>
      </c>
      <c r="E20" s="109">
        <v>6000</v>
      </c>
      <c r="F20" s="109">
        <v>6000</v>
      </c>
      <c r="G20" s="121"/>
      <c r="H20" s="34"/>
      <c r="I20" s="121"/>
      <c r="J20" s="6"/>
      <c r="K20" s="109">
        <v>4735.5</v>
      </c>
      <c r="L20" s="264">
        <f t="shared" si="0"/>
        <v>0.78925</v>
      </c>
    </row>
    <row r="21" spans="1:12" ht="51" customHeight="1">
      <c r="A21" s="9">
        <v>12</v>
      </c>
      <c r="B21" s="50" t="s">
        <v>838</v>
      </c>
      <c r="C21" s="50" t="s">
        <v>840</v>
      </c>
      <c r="D21" s="52" t="s">
        <v>626</v>
      </c>
      <c r="E21" s="109">
        <v>12549</v>
      </c>
      <c r="F21" s="109">
        <v>12549</v>
      </c>
      <c r="G21" s="121"/>
      <c r="H21" s="34"/>
      <c r="I21" s="121"/>
      <c r="J21" s="6"/>
      <c r="K21" s="109">
        <v>9471</v>
      </c>
      <c r="L21" s="264">
        <f t="shared" si="0"/>
        <v>0.7547214917523308</v>
      </c>
    </row>
    <row r="22" spans="1:12" ht="51" customHeight="1">
      <c r="A22" s="9">
        <v>13</v>
      </c>
      <c r="B22" s="50" t="s">
        <v>838</v>
      </c>
      <c r="C22" s="50" t="s">
        <v>840</v>
      </c>
      <c r="D22" s="52" t="s">
        <v>578</v>
      </c>
      <c r="E22" s="109">
        <v>7264.5</v>
      </c>
      <c r="F22" s="109">
        <v>7264.5</v>
      </c>
      <c r="G22" s="121"/>
      <c r="H22" s="34"/>
      <c r="I22" s="121"/>
      <c r="J22" s="6"/>
      <c r="K22" s="109">
        <v>4735.5</v>
      </c>
      <c r="L22" s="264">
        <f t="shared" si="0"/>
        <v>0.651868676440223</v>
      </c>
    </row>
    <row r="23" spans="1:12" ht="36" customHeight="1">
      <c r="A23" s="9">
        <v>14</v>
      </c>
      <c r="B23" s="50" t="s">
        <v>838</v>
      </c>
      <c r="C23" s="50" t="s">
        <v>716</v>
      </c>
      <c r="D23" s="52" t="s">
        <v>506</v>
      </c>
      <c r="E23" s="109">
        <v>30000</v>
      </c>
      <c r="F23" s="109">
        <v>15000</v>
      </c>
      <c r="G23" s="121"/>
      <c r="H23" s="34"/>
      <c r="I23" s="121" t="s">
        <v>963</v>
      </c>
      <c r="J23" s="6"/>
      <c r="K23" s="109">
        <v>30000</v>
      </c>
      <c r="L23" s="264">
        <f t="shared" si="0"/>
        <v>1</v>
      </c>
    </row>
    <row r="24" spans="1:12" s="56" customFormat="1" ht="12.75">
      <c r="A24" s="54"/>
      <c r="B24" s="55"/>
      <c r="C24" s="55"/>
      <c r="D24" s="58" t="s">
        <v>268</v>
      </c>
      <c r="E24" s="101">
        <f>SUM(E10:E23)</f>
        <v>293031</v>
      </c>
      <c r="F24" s="101">
        <f>SUM(F10:F23)</f>
        <v>278031</v>
      </c>
      <c r="G24" s="59">
        <f>SUM(G11:G22)</f>
        <v>0</v>
      </c>
      <c r="H24" s="193"/>
      <c r="I24" s="59" t="s">
        <v>964</v>
      </c>
      <c r="J24" s="29"/>
      <c r="K24" s="101">
        <f>SUM(K10:K23)</f>
        <v>260970.31</v>
      </c>
      <c r="L24" s="267">
        <f>K24/E24</f>
        <v>0.8905894256921623</v>
      </c>
    </row>
    <row r="25" spans="1:12" ht="22.5">
      <c r="A25" s="10">
        <v>15</v>
      </c>
      <c r="B25" s="51" t="s">
        <v>843</v>
      </c>
      <c r="C25" s="51" t="s">
        <v>845</v>
      </c>
      <c r="D25" s="53" t="s">
        <v>893</v>
      </c>
      <c r="E25" s="109">
        <v>5000</v>
      </c>
      <c r="F25" s="109">
        <v>5000</v>
      </c>
      <c r="G25" s="121"/>
      <c r="H25" s="34"/>
      <c r="I25" s="121"/>
      <c r="J25" s="6"/>
      <c r="K25" s="109">
        <v>1000</v>
      </c>
      <c r="L25" s="264">
        <f>K25/E25</f>
        <v>0.2</v>
      </c>
    </row>
    <row r="26" spans="1:12" ht="12.75">
      <c r="A26" s="10">
        <v>16</v>
      </c>
      <c r="B26" s="51" t="s">
        <v>843</v>
      </c>
      <c r="C26" s="51" t="s">
        <v>845</v>
      </c>
      <c r="D26" s="53" t="s">
        <v>158</v>
      </c>
      <c r="E26" s="109">
        <v>5000</v>
      </c>
      <c r="F26" s="109">
        <v>5000</v>
      </c>
      <c r="G26" s="121"/>
      <c r="H26" s="34"/>
      <c r="I26" s="121"/>
      <c r="J26" s="6"/>
      <c r="K26" s="109">
        <v>0</v>
      </c>
      <c r="L26" s="264">
        <f aca="true" t="shared" si="1" ref="L26:L68">K26/E26</f>
        <v>0</v>
      </c>
    </row>
    <row r="27" spans="1:12" ht="33.75">
      <c r="A27" s="10">
        <v>17</v>
      </c>
      <c r="B27" s="51" t="s">
        <v>843</v>
      </c>
      <c r="C27" s="51" t="s">
        <v>845</v>
      </c>
      <c r="D27" s="53" t="s">
        <v>710</v>
      </c>
      <c r="E27" s="109">
        <v>40000</v>
      </c>
      <c r="F27" s="109">
        <v>40000</v>
      </c>
      <c r="G27" s="121"/>
      <c r="H27" s="34"/>
      <c r="I27" s="121"/>
      <c r="J27" s="6"/>
      <c r="K27" s="109">
        <v>23977.5</v>
      </c>
      <c r="L27" s="264">
        <f t="shared" si="1"/>
        <v>0.5994375</v>
      </c>
    </row>
    <row r="28" spans="1:12" ht="22.5">
      <c r="A28" s="10">
        <v>18</v>
      </c>
      <c r="B28" s="51" t="s">
        <v>843</v>
      </c>
      <c r="C28" s="51" t="s">
        <v>845</v>
      </c>
      <c r="D28" s="53" t="s">
        <v>705</v>
      </c>
      <c r="E28" s="109">
        <v>8232</v>
      </c>
      <c r="F28" s="109">
        <v>8232</v>
      </c>
      <c r="G28" s="121"/>
      <c r="H28" s="34"/>
      <c r="I28" s="121"/>
      <c r="J28" s="6"/>
      <c r="K28" s="109">
        <v>0</v>
      </c>
      <c r="L28" s="264">
        <f t="shared" si="1"/>
        <v>0</v>
      </c>
    </row>
    <row r="29" spans="1:253" s="56" customFormat="1" ht="12.75">
      <c r="A29" s="54"/>
      <c r="B29" s="55"/>
      <c r="C29" s="55"/>
      <c r="D29" s="58" t="s">
        <v>317</v>
      </c>
      <c r="E29" s="101">
        <f>SUM(E25:E28)</f>
        <v>58232</v>
      </c>
      <c r="F29" s="101">
        <f>SUM(F25:F28)</f>
        <v>58232</v>
      </c>
      <c r="G29" s="59"/>
      <c r="H29" s="33"/>
      <c r="I29" s="59"/>
      <c r="J29" s="29"/>
      <c r="K29" s="101">
        <f>SUM(K25:K28)</f>
        <v>24977.5</v>
      </c>
      <c r="L29" s="267">
        <f t="shared" si="1"/>
        <v>0.42893082841049596</v>
      </c>
      <c r="IS29" s="56">
        <f>SUM(A29:IR29)</f>
        <v>141441.9289308284</v>
      </c>
    </row>
    <row r="30" spans="1:12" ht="33.75">
      <c r="A30" s="10">
        <v>19</v>
      </c>
      <c r="B30" s="51" t="s">
        <v>853</v>
      </c>
      <c r="C30" s="51" t="s">
        <v>860</v>
      </c>
      <c r="D30" s="53" t="s">
        <v>477</v>
      </c>
      <c r="E30" s="109">
        <v>22000</v>
      </c>
      <c r="F30" s="109">
        <v>22000</v>
      </c>
      <c r="G30" s="121"/>
      <c r="H30" s="34"/>
      <c r="I30" s="121"/>
      <c r="J30" s="6"/>
      <c r="K30" s="109">
        <v>0</v>
      </c>
      <c r="L30" s="264">
        <f t="shared" si="1"/>
        <v>0</v>
      </c>
    </row>
    <row r="31" spans="1:12" ht="12.75">
      <c r="A31" s="10">
        <v>20</v>
      </c>
      <c r="B31" s="51" t="s">
        <v>853</v>
      </c>
      <c r="C31" s="51" t="s">
        <v>860</v>
      </c>
      <c r="D31" s="53" t="s">
        <v>891</v>
      </c>
      <c r="E31" s="109">
        <v>6900</v>
      </c>
      <c r="F31" s="109">
        <v>6900</v>
      </c>
      <c r="G31" s="121"/>
      <c r="H31" s="34"/>
      <c r="I31" s="121"/>
      <c r="J31" s="6"/>
      <c r="K31" s="109">
        <v>6900</v>
      </c>
      <c r="L31" s="264">
        <f t="shared" si="1"/>
        <v>1</v>
      </c>
    </row>
    <row r="32" spans="1:12" s="56" customFormat="1" ht="12.75">
      <c r="A32" s="54"/>
      <c r="B32" s="55"/>
      <c r="C32" s="55"/>
      <c r="D32" s="58" t="s">
        <v>269</v>
      </c>
      <c r="E32" s="101">
        <f>SUM(E30:E31)</f>
        <v>28900</v>
      </c>
      <c r="F32" s="101">
        <f>SUM(F30:F31)</f>
        <v>28900</v>
      </c>
      <c r="G32" s="59"/>
      <c r="H32" s="33"/>
      <c r="I32" s="59"/>
      <c r="J32" s="29"/>
      <c r="K32" s="101">
        <f>SUM(K30:K31)</f>
        <v>6900</v>
      </c>
      <c r="L32" s="267">
        <f t="shared" si="1"/>
        <v>0.23875432525951557</v>
      </c>
    </row>
    <row r="33" spans="1:12" s="200" customFormat="1" ht="21.75" customHeight="1">
      <c r="A33" s="195">
        <v>21</v>
      </c>
      <c r="B33" s="196" t="s">
        <v>207</v>
      </c>
      <c r="C33" s="196" t="s">
        <v>203</v>
      </c>
      <c r="D33" s="53" t="s">
        <v>722</v>
      </c>
      <c r="E33" s="142">
        <v>3964</v>
      </c>
      <c r="F33" s="142">
        <v>3964</v>
      </c>
      <c r="G33" s="197"/>
      <c r="H33" s="198"/>
      <c r="I33" s="197"/>
      <c r="J33" s="199"/>
      <c r="K33" s="142">
        <v>3964</v>
      </c>
      <c r="L33" s="264">
        <f t="shared" si="1"/>
        <v>1</v>
      </c>
    </row>
    <row r="34" spans="1:12" s="200" customFormat="1" ht="22.5">
      <c r="A34" s="250">
        <v>22</v>
      </c>
      <c r="B34" s="251" t="s">
        <v>207</v>
      </c>
      <c r="C34" s="251" t="s">
        <v>203</v>
      </c>
      <c r="D34" s="53" t="s">
        <v>723</v>
      </c>
      <c r="E34" s="142">
        <v>3114</v>
      </c>
      <c r="F34" s="142">
        <v>3114</v>
      </c>
      <c r="G34" s="197"/>
      <c r="H34" s="198"/>
      <c r="I34" s="197"/>
      <c r="J34" s="199"/>
      <c r="K34" s="142">
        <v>3114</v>
      </c>
      <c r="L34" s="264">
        <f t="shared" si="1"/>
        <v>1</v>
      </c>
    </row>
    <row r="35" spans="1:12" s="200" customFormat="1" ht="22.5">
      <c r="A35" s="195">
        <v>23</v>
      </c>
      <c r="B35" s="196" t="s">
        <v>207</v>
      </c>
      <c r="C35" s="196" t="s">
        <v>203</v>
      </c>
      <c r="D35" s="53" t="s">
        <v>724</v>
      </c>
      <c r="E35" s="142">
        <v>3964</v>
      </c>
      <c r="F35" s="142">
        <v>3964</v>
      </c>
      <c r="G35" s="197"/>
      <c r="H35" s="198"/>
      <c r="I35" s="197"/>
      <c r="J35" s="199"/>
      <c r="K35" s="142">
        <v>3964</v>
      </c>
      <c r="L35" s="264">
        <f t="shared" si="1"/>
        <v>1</v>
      </c>
    </row>
    <row r="36" spans="1:12" s="200" customFormat="1" ht="22.5">
      <c r="A36" s="195">
        <v>24</v>
      </c>
      <c r="B36" s="196" t="s">
        <v>207</v>
      </c>
      <c r="C36" s="196" t="s">
        <v>203</v>
      </c>
      <c r="D36" s="53" t="s">
        <v>580</v>
      </c>
      <c r="E36" s="142">
        <v>25500</v>
      </c>
      <c r="F36" s="142">
        <v>25500</v>
      </c>
      <c r="G36" s="197"/>
      <c r="H36" s="198"/>
      <c r="I36" s="197"/>
      <c r="J36" s="199"/>
      <c r="K36" s="142">
        <v>25492.67</v>
      </c>
      <c r="L36" s="264">
        <f t="shared" si="1"/>
        <v>0.9997125490196078</v>
      </c>
    </row>
    <row r="37" spans="1:12" s="56" customFormat="1" ht="12.75">
      <c r="A37" s="54"/>
      <c r="B37" s="55"/>
      <c r="C37" s="55"/>
      <c r="D37" s="58" t="s">
        <v>581</v>
      </c>
      <c r="E37" s="101">
        <f>SUM(E33:E36)</f>
        <v>36542</v>
      </c>
      <c r="F37" s="101">
        <f>SUM(F33:F36)</f>
        <v>36542</v>
      </c>
      <c r="G37" s="59"/>
      <c r="H37" s="33"/>
      <c r="I37" s="59"/>
      <c r="J37" s="29"/>
      <c r="K37" s="101">
        <f>SUM(K33:K36)</f>
        <v>36534.67</v>
      </c>
      <c r="L37" s="267">
        <f t="shared" si="1"/>
        <v>0.9997994088993486</v>
      </c>
    </row>
    <row r="38" spans="1:12" ht="30.75" customHeight="1">
      <c r="A38" s="10">
        <v>25</v>
      </c>
      <c r="B38" s="51" t="s">
        <v>127</v>
      </c>
      <c r="C38" s="51" t="s">
        <v>131</v>
      </c>
      <c r="D38" s="53" t="s">
        <v>706</v>
      </c>
      <c r="E38" s="109">
        <v>16037</v>
      </c>
      <c r="F38" s="109">
        <v>16037</v>
      </c>
      <c r="G38" s="121"/>
      <c r="H38" s="34"/>
      <c r="I38" s="121"/>
      <c r="J38" s="6"/>
      <c r="K38" s="109">
        <v>16028.24</v>
      </c>
      <c r="L38" s="264">
        <f t="shared" si="1"/>
        <v>0.9994537631726632</v>
      </c>
    </row>
    <row r="39" spans="1:12" ht="30.75" customHeight="1">
      <c r="A39" s="10">
        <v>26</v>
      </c>
      <c r="B39" s="51" t="s">
        <v>127</v>
      </c>
      <c r="C39" s="51" t="s">
        <v>133</v>
      </c>
      <c r="D39" s="53" t="s">
        <v>966</v>
      </c>
      <c r="E39" s="109">
        <v>5000</v>
      </c>
      <c r="F39" s="109">
        <v>5000</v>
      </c>
      <c r="G39" s="121"/>
      <c r="H39" s="34"/>
      <c r="I39" s="121"/>
      <c r="J39" s="6"/>
      <c r="K39" s="109">
        <v>3592.85</v>
      </c>
      <c r="L39" s="264">
        <f t="shared" si="1"/>
        <v>0.7185699999999999</v>
      </c>
    </row>
    <row r="40" spans="1:12" ht="30.75" customHeight="1">
      <c r="A40" s="10">
        <v>27</v>
      </c>
      <c r="B40" s="51" t="s">
        <v>127</v>
      </c>
      <c r="C40" s="51" t="s">
        <v>133</v>
      </c>
      <c r="D40" s="53" t="s">
        <v>364</v>
      </c>
      <c r="E40" s="109">
        <v>11400</v>
      </c>
      <c r="F40" s="109">
        <v>11400</v>
      </c>
      <c r="G40" s="121"/>
      <c r="H40" s="34"/>
      <c r="I40" s="121"/>
      <c r="J40" s="6"/>
      <c r="K40" s="109">
        <v>11344.89</v>
      </c>
      <c r="L40" s="264">
        <f t="shared" si="1"/>
        <v>0.9951657894736842</v>
      </c>
    </row>
    <row r="41" spans="1:12" s="56" customFormat="1" ht="12.75">
      <c r="A41" s="54"/>
      <c r="B41" s="55"/>
      <c r="C41" s="55"/>
      <c r="D41" s="58" t="s">
        <v>270</v>
      </c>
      <c r="E41" s="101">
        <f>SUM(E38:E40)</f>
        <v>32437</v>
      </c>
      <c r="F41" s="101">
        <f>SUM(F38:F40)</f>
        <v>32437</v>
      </c>
      <c r="G41" s="59"/>
      <c r="H41" s="33"/>
      <c r="I41" s="59"/>
      <c r="J41" s="29"/>
      <c r="K41" s="101">
        <f>SUM(K38:K40)</f>
        <v>30965.98</v>
      </c>
      <c r="L41" s="267">
        <f t="shared" si="1"/>
        <v>0.9546499368005672</v>
      </c>
    </row>
    <row r="42" spans="1:12" s="200" customFormat="1" ht="78.75">
      <c r="A42" s="195">
        <v>28</v>
      </c>
      <c r="B42" s="196" t="s">
        <v>140</v>
      </c>
      <c r="C42" s="196" t="s">
        <v>142</v>
      </c>
      <c r="D42" s="53" t="s">
        <v>725</v>
      </c>
      <c r="E42" s="142">
        <v>162001.37</v>
      </c>
      <c r="F42" s="142">
        <v>1.37</v>
      </c>
      <c r="G42" s="197"/>
      <c r="H42" s="198"/>
      <c r="I42" s="197" t="s">
        <v>726</v>
      </c>
      <c r="J42" s="199"/>
      <c r="K42" s="269">
        <v>162001.37</v>
      </c>
      <c r="L42" s="264">
        <f t="shared" si="1"/>
        <v>1</v>
      </c>
    </row>
    <row r="43" spans="1:12" s="200" customFormat="1" ht="78.75">
      <c r="A43" s="195">
        <v>29</v>
      </c>
      <c r="B43" s="196" t="s">
        <v>140</v>
      </c>
      <c r="C43" s="196" t="s">
        <v>142</v>
      </c>
      <c r="D43" s="53" t="s">
        <v>725</v>
      </c>
      <c r="E43" s="142">
        <v>33750</v>
      </c>
      <c r="F43" s="142">
        <v>33750</v>
      </c>
      <c r="G43" s="197"/>
      <c r="H43" s="198"/>
      <c r="I43" s="197" t="s">
        <v>43</v>
      </c>
      <c r="J43" s="199"/>
      <c r="K43" s="269">
        <v>33750</v>
      </c>
      <c r="L43" s="264">
        <f t="shared" si="1"/>
        <v>1</v>
      </c>
    </row>
    <row r="44" spans="1:12" s="56" customFormat="1" ht="12.75">
      <c r="A44" s="54"/>
      <c r="B44" s="55"/>
      <c r="C44" s="55"/>
      <c r="D44" s="58" t="s">
        <v>727</v>
      </c>
      <c r="E44" s="101">
        <f>SUM(E42:E43)</f>
        <v>195751.37</v>
      </c>
      <c r="F44" s="101">
        <f>SUM(F42:F43)</f>
        <v>33751.37</v>
      </c>
      <c r="G44" s="59"/>
      <c r="H44" s="33"/>
      <c r="I44" s="59">
        <v>162000</v>
      </c>
      <c r="J44" s="29"/>
      <c r="K44" s="101">
        <f>SUM(K42:K43)</f>
        <v>195751.37</v>
      </c>
      <c r="L44" s="267">
        <f t="shared" si="1"/>
        <v>1</v>
      </c>
    </row>
    <row r="45" spans="1:12" s="200" customFormat="1" ht="33.75">
      <c r="A45" s="195">
        <v>30</v>
      </c>
      <c r="B45" s="196" t="s">
        <v>385</v>
      </c>
      <c r="C45" s="196" t="s">
        <v>386</v>
      </c>
      <c r="D45" s="53" t="s">
        <v>511</v>
      </c>
      <c r="E45" s="142">
        <v>11089</v>
      </c>
      <c r="F45" s="142"/>
      <c r="G45" s="197"/>
      <c r="H45" s="198"/>
      <c r="I45" s="142" t="s">
        <v>307</v>
      </c>
      <c r="J45" s="142">
        <v>9425.65</v>
      </c>
      <c r="K45" s="142">
        <v>8429.19</v>
      </c>
      <c r="L45" s="264">
        <f t="shared" si="1"/>
        <v>0.7601397781585355</v>
      </c>
    </row>
    <row r="46" spans="1:12" s="56" customFormat="1" ht="12.75">
      <c r="A46" s="54"/>
      <c r="B46" s="55"/>
      <c r="C46" s="55"/>
      <c r="D46" s="58" t="s">
        <v>616</v>
      </c>
      <c r="E46" s="101">
        <f>SUM(E45)</f>
        <v>11089</v>
      </c>
      <c r="F46" s="101"/>
      <c r="G46" s="59"/>
      <c r="H46" s="33"/>
      <c r="I46" s="101">
        <v>1663.35</v>
      </c>
      <c r="J46" s="101">
        <f>SUM(J45)</f>
        <v>9425.65</v>
      </c>
      <c r="K46" s="101">
        <f>SUM(K45)</f>
        <v>8429.19</v>
      </c>
      <c r="L46" s="267">
        <f t="shared" si="1"/>
        <v>0.7601397781585355</v>
      </c>
    </row>
    <row r="47" spans="1:12" ht="45">
      <c r="A47" s="10">
        <v>31</v>
      </c>
      <c r="B47" s="51" t="s">
        <v>163</v>
      </c>
      <c r="C47" s="51" t="s">
        <v>165</v>
      </c>
      <c r="D47" s="53" t="s">
        <v>460</v>
      </c>
      <c r="E47" s="109">
        <v>279100</v>
      </c>
      <c r="F47" s="109">
        <v>279100</v>
      </c>
      <c r="G47" s="121"/>
      <c r="H47" s="34"/>
      <c r="I47" s="121"/>
      <c r="J47" s="6"/>
      <c r="K47" s="109">
        <v>201557.34</v>
      </c>
      <c r="L47" s="264">
        <f t="shared" si="1"/>
        <v>0.7221689000358295</v>
      </c>
    </row>
    <row r="48" spans="1:12" ht="22.5">
      <c r="A48" s="10">
        <v>32</v>
      </c>
      <c r="B48" s="51" t="s">
        <v>163</v>
      </c>
      <c r="C48" s="51" t="s">
        <v>257</v>
      </c>
      <c r="D48" s="53" t="s">
        <v>496</v>
      </c>
      <c r="E48" s="109">
        <v>40000</v>
      </c>
      <c r="F48" s="109">
        <v>40000</v>
      </c>
      <c r="G48" s="121"/>
      <c r="H48" s="34"/>
      <c r="I48" s="121"/>
      <c r="J48" s="6"/>
      <c r="K48" s="109">
        <v>39990.13</v>
      </c>
      <c r="L48" s="264">
        <f t="shared" si="1"/>
        <v>0.9997532499999999</v>
      </c>
    </row>
    <row r="49" spans="1:12" ht="45">
      <c r="A49" s="10">
        <v>33</v>
      </c>
      <c r="B49" s="51" t="s">
        <v>163</v>
      </c>
      <c r="C49" s="51" t="s">
        <v>257</v>
      </c>
      <c r="D49" s="53" t="s">
        <v>703</v>
      </c>
      <c r="E49" s="109">
        <v>7500</v>
      </c>
      <c r="F49" s="109">
        <v>7500</v>
      </c>
      <c r="G49" s="121"/>
      <c r="H49" s="34"/>
      <c r="I49" s="121"/>
      <c r="J49" s="6"/>
      <c r="K49" s="109">
        <v>7500</v>
      </c>
      <c r="L49" s="264">
        <f t="shared" si="1"/>
        <v>1</v>
      </c>
    </row>
    <row r="50" spans="1:12" ht="33.75">
      <c r="A50" s="10">
        <v>34</v>
      </c>
      <c r="B50" s="51" t="s">
        <v>163</v>
      </c>
      <c r="C50" s="51" t="s">
        <v>257</v>
      </c>
      <c r="D50" s="53" t="s">
        <v>594</v>
      </c>
      <c r="E50" s="109">
        <v>7000</v>
      </c>
      <c r="F50" s="109">
        <v>7000</v>
      </c>
      <c r="G50" s="121"/>
      <c r="H50" s="34"/>
      <c r="I50" s="121"/>
      <c r="J50" s="6"/>
      <c r="K50" s="109">
        <v>6992.54</v>
      </c>
      <c r="L50" s="264">
        <f t="shared" si="1"/>
        <v>0.9989342857142857</v>
      </c>
    </row>
    <row r="51" spans="1:12" ht="22.5">
      <c r="A51" s="10">
        <v>35</v>
      </c>
      <c r="B51" s="51" t="s">
        <v>163</v>
      </c>
      <c r="C51" s="51" t="s">
        <v>257</v>
      </c>
      <c r="D51" s="53" t="s">
        <v>818</v>
      </c>
      <c r="E51" s="109">
        <v>30000</v>
      </c>
      <c r="F51" s="109">
        <v>30000</v>
      </c>
      <c r="G51" s="121"/>
      <c r="H51" s="34"/>
      <c r="I51" s="121"/>
      <c r="J51" s="6"/>
      <c r="K51" s="109">
        <v>0</v>
      </c>
      <c r="L51" s="264">
        <f t="shared" si="1"/>
        <v>0</v>
      </c>
    </row>
    <row r="52" spans="1:12" s="56" customFormat="1" ht="12.75">
      <c r="A52" s="54"/>
      <c r="B52" s="55"/>
      <c r="C52" s="55"/>
      <c r="D52" s="58" t="s">
        <v>271</v>
      </c>
      <c r="E52" s="101">
        <f>SUM(E47:E51)</f>
        <v>363600</v>
      </c>
      <c r="F52" s="101">
        <f>SUM(F47:F51)</f>
        <v>363600</v>
      </c>
      <c r="G52" s="59"/>
      <c r="H52" s="193"/>
      <c r="I52" s="59"/>
      <c r="J52" s="29"/>
      <c r="K52" s="101">
        <f>SUM(K47:K51)</f>
        <v>256040.01</v>
      </c>
      <c r="L52" s="267">
        <f t="shared" si="1"/>
        <v>0.7041804455445545</v>
      </c>
    </row>
    <row r="53" spans="1:12" s="200" customFormat="1" ht="45">
      <c r="A53" s="195">
        <v>36</v>
      </c>
      <c r="B53" s="196" t="s">
        <v>177</v>
      </c>
      <c r="C53" s="196" t="s">
        <v>178</v>
      </c>
      <c r="D53" s="53" t="s">
        <v>212</v>
      </c>
      <c r="E53" s="142">
        <v>50000</v>
      </c>
      <c r="F53" s="142">
        <v>50000</v>
      </c>
      <c r="G53" s="197"/>
      <c r="H53" s="198"/>
      <c r="I53" s="197"/>
      <c r="J53" s="199"/>
      <c r="K53" s="142">
        <v>49272.91</v>
      </c>
      <c r="L53" s="264">
        <f t="shared" si="1"/>
        <v>0.9854582000000001</v>
      </c>
    </row>
    <row r="54" spans="1:12" s="200" customFormat="1" ht="33.75">
      <c r="A54" s="195">
        <v>37</v>
      </c>
      <c r="B54" s="196" t="s">
        <v>177</v>
      </c>
      <c r="C54" s="196" t="s">
        <v>178</v>
      </c>
      <c r="D54" s="53" t="s">
        <v>892</v>
      </c>
      <c r="E54" s="142">
        <v>70000</v>
      </c>
      <c r="F54" s="142">
        <v>70000</v>
      </c>
      <c r="G54" s="197"/>
      <c r="H54" s="198"/>
      <c r="I54" s="197"/>
      <c r="J54" s="199"/>
      <c r="K54" s="142">
        <v>69991.99</v>
      </c>
      <c r="L54" s="264">
        <f t="shared" si="1"/>
        <v>0.9998855714285715</v>
      </c>
    </row>
    <row r="55" spans="1:12" ht="12.75">
      <c r="A55" s="10">
        <v>38</v>
      </c>
      <c r="B55" s="51" t="s">
        <v>177</v>
      </c>
      <c r="C55" s="51" t="s">
        <v>262</v>
      </c>
      <c r="D55" s="53" t="s">
        <v>731</v>
      </c>
      <c r="E55" s="109">
        <v>10000</v>
      </c>
      <c r="F55" s="109">
        <v>10000</v>
      </c>
      <c r="G55" s="121"/>
      <c r="H55" s="34"/>
      <c r="I55" s="121"/>
      <c r="J55" s="6"/>
      <c r="K55" s="109">
        <v>9997.54</v>
      </c>
      <c r="L55" s="264">
        <f t="shared" si="1"/>
        <v>0.9997540000000001</v>
      </c>
    </row>
    <row r="56" spans="1:12" ht="33.75">
      <c r="A56" s="10">
        <v>39</v>
      </c>
      <c r="B56" s="51" t="s">
        <v>177</v>
      </c>
      <c r="C56" s="51" t="s">
        <v>261</v>
      </c>
      <c r="D56" s="53" t="s">
        <v>294</v>
      </c>
      <c r="E56" s="109">
        <v>9612</v>
      </c>
      <c r="F56" s="109">
        <v>9612</v>
      </c>
      <c r="G56" s="121"/>
      <c r="H56" s="34"/>
      <c r="I56" s="121"/>
      <c r="J56" s="6"/>
      <c r="K56" s="109">
        <v>9611.6</v>
      </c>
      <c r="L56" s="264">
        <f t="shared" si="1"/>
        <v>0.9999583853516438</v>
      </c>
    </row>
    <row r="57" spans="1:12" ht="33.75">
      <c r="A57" s="10">
        <v>40</v>
      </c>
      <c r="B57" s="51" t="s">
        <v>177</v>
      </c>
      <c r="C57" s="51" t="s">
        <v>261</v>
      </c>
      <c r="D57" s="53" t="s">
        <v>701</v>
      </c>
      <c r="E57" s="109">
        <v>11000</v>
      </c>
      <c r="F57" s="109">
        <v>11000</v>
      </c>
      <c r="G57" s="121"/>
      <c r="H57" s="34"/>
      <c r="I57" s="121"/>
      <c r="J57" s="6"/>
      <c r="K57" s="109">
        <v>10995</v>
      </c>
      <c r="L57" s="264">
        <f t="shared" si="1"/>
        <v>0.9995454545454545</v>
      </c>
    </row>
    <row r="58" spans="1:12" ht="33.75">
      <c r="A58" s="10">
        <v>41</v>
      </c>
      <c r="B58" s="51" t="s">
        <v>177</v>
      </c>
      <c r="C58" s="51" t="s">
        <v>261</v>
      </c>
      <c r="D58" s="53" t="s">
        <v>702</v>
      </c>
      <c r="E58" s="109">
        <v>14098</v>
      </c>
      <c r="F58" s="109">
        <v>14098</v>
      </c>
      <c r="G58" s="121"/>
      <c r="H58" s="34"/>
      <c r="I58" s="121"/>
      <c r="J58" s="6"/>
      <c r="K58" s="109">
        <v>14022</v>
      </c>
      <c r="L58" s="264">
        <f t="shared" si="1"/>
        <v>0.9946091644204852</v>
      </c>
    </row>
    <row r="59" spans="1:12" ht="33.75">
      <c r="A59" s="10">
        <v>42</v>
      </c>
      <c r="B59" s="51" t="s">
        <v>177</v>
      </c>
      <c r="C59" s="51" t="s">
        <v>261</v>
      </c>
      <c r="D59" s="53" t="s">
        <v>618</v>
      </c>
      <c r="E59" s="109">
        <v>10000</v>
      </c>
      <c r="F59" s="109">
        <v>10000</v>
      </c>
      <c r="G59" s="121"/>
      <c r="H59" s="34"/>
      <c r="I59" s="121"/>
      <c r="J59" s="6"/>
      <c r="K59" s="109">
        <v>9536.93</v>
      </c>
      <c r="L59" s="264">
        <f t="shared" si="1"/>
        <v>0.953693</v>
      </c>
    </row>
    <row r="60" spans="1:12" ht="33.75">
      <c r="A60" s="10">
        <v>43</v>
      </c>
      <c r="B60" s="51" t="s">
        <v>177</v>
      </c>
      <c r="C60" s="51" t="s">
        <v>261</v>
      </c>
      <c r="D60" s="53" t="s">
        <v>955</v>
      </c>
      <c r="E60" s="109">
        <v>17593</v>
      </c>
      <c r="F60" s="109">
        <v>17593</v>
      </c>
      <c r="G60" s="121"/>
      <c r="H60" s="34"/>
      <c r="I60" s="121"/>
      <c r="J60" s="6"/>
      <c r="K60" s="109">
        <v>17009.06</v>
      </c>
      <c r="L60" s="264">
        <f t="shared" si="1"/>
        <v>0.9668083897004491</v>
      </c>
    </row>
    <row r="61" spans="1:12" ht="22.5">
      <c r="A61" s="10">
        <v>44</v>
      </c>
      <c r="B61" s="51" t="s">
        <v>177</v>
      </c>
      <c r="C61" s="51" t="s">
        <v>261</v>
      </c>
      <c r="D61" s="53" t="s">
        <v>967</v>
      </c>
      <c r="E61" s="109">
        <v>7600</v>
      </c>
      <c r="F61" s="109">
        <v>7600</v>
      </c>
      <c r="G61" s="121"/>
      <c r="H61" s="34"/>
      <c r="I61" s="121"/>
      <c r="J61" s="6"/>
      <c r="K61" s="109">
        <v>7600</v>
      </c>
      <c r="L61" s="264">
        <f t="shared" si="1"/>
        <v>1</v>
      </c>
    </row>
    <row r="62" spans="1:12" ht="22.5">
      <c r="A62" s="10">
        <v>45</v>
      </c>
      <c r="B62" s="51" t="s">
        <v>177</v>
      </c>
      <c r="C62" s="51" t="s">
        <v>261</v>
      </c>
      <c r="D62" s="53" t="s">
        <v>704</v>
      </c>
      <c r="E62" s="109">
        <v>7076</v>
      </c>
      <c r="F62" s="109">
        <v>7076</v>
      </c>
      <c r="G62" s="121"/>
      <c r="H62" s="34"/>
      <c r="I62" s="121"/>
      <c r="J62" s="6"/>
      <c r="K62" s="109">
        <v>0</v>
      </c>
      <c r="L62" s="264">
        <f t="shared" si="1"/>
        <v>0</v>
      </c>
    </row>
    <row r="63" spans="1:12" ht="22.5">
      <c r="A63" s="10">
        <v>46</v>
      </c>
      <c r="B63" s="51" t="s">
        <v>177</v>
      </c>
      <c r="C63" s="51" t="s">
        <v>261</v>
      </c>
      <c r="D63" s="53" t="s">
        <v>707</v>
      </c>
      <c r="E63" s="109">
        <v>9000</v>
      </c>
      <c r="F63" s="109">
        <v>9000</v>
      </c>
      <c r="G63" s="121"/>
      <c r="H63" s="34"/>
      <c r="I63" s="121"/>
      <c r="J63" s="6"/>
      <c r="K63" s="109">
        <v>9000</v>
      </c>
      <c r="L63" s="264">
        <f t="shared" si="1"/>
        <v>1</v>
      </c>
    </row>
    <row r="64" spans="1:12" ht="33.75">
      <c r="A64" s="10">
        <v>47</v>
      </c>
      <c r="B64" s="51" t="s">
        <v>177</v>
      </c>
      <c r="C64" s="51" t="s">
        <v>261</v>
      </c>
      <c r="D64" s="53" t="s">
        <v>499</v>
      </c>
      <c r="E64" s="109">
        <v>12800</v>
      </c>
      <c r="F64" s="109">
        <v>12800</v>
      </c>
      <c r="G64" s="121"/>
      <c r="H64" s="34"/>
      <c r="I64" s="121"/>
      <c r="J64" s="6"/>
      <c r="K64" s="109">
        <v>12747.65</v>
      </c>
      <c r="L64" s="264">
        <f t="shared" si="1"/>
        <v>0.99591015625</v>
      </c>
    </row>
    <row r="65" spans="1:12" ht="22.5">
      <c r="A65" s="10">
        <v>48</v>
      </c>
      <c r="B65" s="51" t="s">
        <v>177</v>
      </c>
      <c r="C65" s="51" t="s">
        <v>261</v>
      </c>
      <c r="D65" s="53" t="s">
        <v>500</v>
      </c>
      <c r="E65" s="109">
        <v>10064</v>
      </c>
      <c r="F65" s="109">
        <v>10064</v>
      </c>
      <c r="G65" s="121"/>
      <c r="H65" s="34"/>
      <c r="I65" s="121"/>
      <c r="J65" s="6"/>
      <c r="K65" s="109">
        <v>9203.6</v>
      </c>
      <c r="L65" s="264">
        <f t="shared" si="1"/>
        <v>0.9145071542130366</v>
      </c>
    </row>
    <row r="66" spans="1:12" ht="33.75">
      <c r="A66" s="10">
        <v>49</v>
      </c>
      <c r="B66" s="51" t="s">
        <v>177</v>
      </c>
      <c r="C66" s="51" t="s">
        <v>261</v>
      </c>
      <c r="D66" s="53" t="s">
        <v>501</v>
      </c>
      <c r="E66" s="109">
        <v>5105</v>
      </c>
      <c r="F66" s="109">
        <v>5105</v>
      </c>
      <c r="G66" s="121"/>
      <c r="H66" s="34"/>
      <c r="I66" s="121"/>
      <c r="J66" s="6"/>
      <c r="K66" s="109">
        <v>3713.37</v>
      </c>
      <c r="L66" s="264">
        <f t="shared" si="1"/>
        <v>0.7273986287952987</v>
      </c>
    </row>
    <row r="67" spans="1:12" s="56" customFormat="1" ht="12.75">
      <c r="A67" s="54"/>
      <c r="B67" s="55"/>
      <c r="C67" s="55"/>
      <c r="D67" s="58" t="s">
        <v>297</v>
      </c>
      <c r="E67" s="101">
        <f>SUM(E53:E66)</f>
        <v>243948</v>
      </c>
      <c r="F67" s="101">
        <f>SUM(F53:F66)</f>
        <v>243948</v>
      </c>
      <c r="G67" s="59"/>
      <c r="H67" s="33"/>
      <c r="I67" s="59"/>
      <c r="J67" s="29"/>
      <c r="K67" s="101">
        <f>SUM(K53:K66)</f>
        <v>232701.65</v>
      </c>
      <c r="L67" s="267">
        <f t="shared" si="1"/>
        <v>0.9538985767458639</v>
      </c>
    </row>
    <row r="68" spans="1:12" ht="39" customHeight="1">
      <c r="A68" s="375" t="s">
        <v>538</v>
      </c>
      <c r="B68" s="375"/>
      <c r="C68" s="375"/>
      <c r="D68" s="375"/>
      <c r="E68" s="106">
        <f>E24+E29+E32+E37+E41+E44+E46+E52+E67</f>
        <v>1263530.37</v>
      </c>
      <c r="F68" s="101">
        <f>F24+F29+F32+F37+F41+F44+F46+F52+F67</f>
        <v>1075441.37</v>
      </c>
      <c r="G68" s="59">
        <f>G24+G29+G32+G37+G41+G52+G67</f>
        <v>0</v>
      </c>
      <c r="H68" s="173"/>
      <c r="I68" s="201" t="s">
        <v>965</v>
      </c>
      <c r="J68" s="101">
        <f>J46</f>
        <v>9425.65</v>
      </c>
      <c r="K68" s="101">
        <f>K24+K29+K32+K37+K41+K44+K46+K52+K67</f>
        <v>1053270.68</v>
      </c>
      <c r="L68" s="267">
        <f t="shared" si="1"/>
        <v>0.8335934814135095</v>
      </c>
    </row>
    <row r="69" ht="12.75">
      <c r="F69" s="108"/>
    </row>
    <row r="70" ht="12.75">
      <c r="A70" s="1" t="s">
        <v>529</v>
      </c>
    </row>
    <row r="71" ht="12.75">
      <c r="A71" s="1" t="s">
        <v>525</v>
      </c>
    </row>
    <row r="72" ht="12.75">
      <c r="A72" s="1" t="s">
        <v>526</v>
      </c>
    </row>
    <row r="73" ht="12.75">
      <c r="A73" s="1" t="s">
        <v>527</v>
      </c>
    </row>
    <row r="74" ht="12.75">
      <c r="A74" s="1" t="s">
        <v>528</v>
      </c>
    </row>
  </sheetData>
  <sheetProtection/>
  <mergeCells count="16">
    <mergeCell ref="G6:G8"/>
    <mergeCell ref="H6:H8"/>
    <mergeCell ref="L4:L8"/>
    <mergeCell ref="K4:K8"/>
    <mergeCell ref="J6:J8"/>
    <mergeCell ref="I6:I8"/>
    <mergeCell ref="A68:D68"/>
    <mergeCell ref="A2:I2"/>
    <mergeCell ref="A4:A8"/>
    <mergeCell ref="B4:B8"/>
    <mergeCell ref="C4:C8"/>
    <mergeCell ref="D4:D8"/>
    <mergeCell ref="E4:J4"/>
    <mergeCell ref="F5:J5"/>
    <mergeCell ref="E5:E8"/>
    <mergeCell ref="F6:F8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27"/>
  <sheetViews>
    <sheetView zoomScalePageLayoutView="0" workbookViewId="0" topLeftCell="A1">
      <selection activeCell="H527" sqref="H527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6.00390625" style="1" customWidth="1"/>
    <col min="4" max="4" width="40.875" style="1" customWidth="1"/>
    <col min="5" max="5" width="14.25390625" style="1" customWidth="1"/>
    <col min="6" max="6" width="14.375" style="1" customWidth="1"/>
    <col min="7" max="7" width="8.625" style="0" customWidth="1"/>
    <col min="8" max="8" width="15.125" style="0" customWidth="1"/>
    <col min="9" max="9" width="15.00390625" style="0" customWidth="1"/>
    <col min="10" max="10" width="10.625" style="0" bestFit="1" customWidth="1"/>
  </cols>
  <sheetData>
    <row r="1" spans="1:9" ht="18">
      <c r="A1" s="355" t="s">
        <v>340</v>
      </c>
      <c r="B1" s="355"/>
      <c r="C1" s="355"/>
      <c r="D1" s="355"/>
      <c r="E1" s="355"/>
      <c r="F1" s="355"/>
      <c r="G1" s="356"/>
      <c r="H1" s="356"/>
      <c r="I1" s="356"/>
    </row>
    <row r="2" spans="1:9" ht="18">
      <c r="A2" s="16"/>
      <c r="B2" s="16"/>
      <c r="C2" s="16"/>
      <c r="D2" s="16"/>
      <c r="E2" s="16"/>
      <c r="F2" s="16"/>
      <c r="G2" s="44"/>
      <c r="H2" s="44"/>
      <c r="I2" s="44"/>
    </row>
    <row r="3" spans="1:10" s="124" customFormat="1" ht="10.5" customHeight="1">
      <c r="A3" s="19" t="s">
        <v>508</v>
      </c>
      <c r="B3" s="19" t="s">
        <v>509</v>
      </c>
      <c r="C3" s="286" t="s">
        <v>510</v>
      </c>
      <c r="D3" s="19" t="s">
        <v>341</v>
      </c>
      <c r="E3" s="353" t="s">
        <v>342</v>
      </c>
      <c r="F3" s="354"/>
      <c r="G3" s="354"/>
      <c r="H3" s="357" t="s">
        <v>344</v>
      </c>
      <c r="I3" s="358"/>
      <c r="J3" s="347"/>
    </row>
    <row r="4" spans="1:10" s="124" customFormat="1" ht="10.5" customHeight="1">
      <c r="A4" s="19"/>
      <c r="B4" s="19"/>
      <c r="C4" s="19"/>
      <c r="D4" s="19"/>
      <c r="E4" s="19" t="s">
        <v>395</v>
      </c>
      <c r="F4" s="19" t="s">
        <v>396</v>
      </c>
      <c r="G4" s="162" t="s">
        <v>343</v>
      </c>
      <c r="H4" s="298" t="s">
        <v>395</v>
      </c>
      <c r="I4" s="298" t="s">
        <v>396</v>
      </c>
      <c r="J4" s="298" t="s">
        <v>397</v>
      </c>
    </row>
    <row r="5" spans="1:10" s="141" customFormat="1" ht="12.75">
      <c r="A5" s="122">
        <v>1</v>
      </c>
      <c r="B5" s="122">
        <v>2</v>
      </c>
      <c r="C5" s="122">
        <v>3</v>
      </c>
      <c r="D5" s="19">
        <v>4</v>
      </c>
      <c r="E5" s="19">
        <v>6</v>
      </c>
      <c r="F5" s="19">
        <v>7</v>
      </c>
      <c r="G5" s="32">
        <v>8</v>
      </c>
      <c r="H5" s="282">
        <v>9</v>
      </c>
      <c r="I5" s="282">
        <v>10</v>
      </c>
      <c r="J5" s="282">
        <v>11</v>
      </c>
    </row>
    <row r="6" spans="1:10" ht="22.5">
      <c r="A6" s="40"/>
      <c r="B6" s="40"/>
      <c r="C6" s="136" t="s">
        <v>382</v>
      </c>
      <c r="D6" s="143" t="s">
        <v>968</v>
      </c>
      <c r="E6" s="109"/>
      <c r="F6" s="142"/>
      <c r="G6" s="287"/>
      <c r="H6" s="209">
        <v>914701.37</v>
      </c>
      <c r="I6" s="209">
        <v>914701.37</v>
      </c>
      <c r="J6" s="287">
        <f>I6/H6</f>
        <v>1</v>
      </c>
    </row>
    <row r="7" spans="1:10" ht="67.5">
      <c r="A7" s="40"/>
      <c r="B7" s="40"/>
      <c r="C7" s="148" t="s">
        <v>954</v>
      </c>
      <c r="D7" s="143" t="s">
        <v>677</v>
      </c>
      <c r="E7" s="109"/>
      <c r="F7" s="142"/>
      <c r="G7" s="287"/>
      <c r="H7" s="209">
        <v>619227.83</v>
      </c>
      <c r="I7" s="209">
        <v>619226.99</v>
      </c>
      <c r="J7" s="287">
        <f>I7/H7</f>
        <v>0.9999986434718221</v>
      </c>
    </row>
    <row r="8" spans="1:10" s="49" customFormat="1" ht="18" customHeight="1">
      <c r="A8" s="77"/>
      <c r="B8" s="77" t="s">
        <v>828</v>
      </c>
      <c r="C8" s="77"/>
      <c r="D8" s="145" t="s">
        <v>180</v>
      </c>
      <c r="E8" s="113"/>
      <c r="F8" s="113"/>
      <c r="G8" s="275"/>
      <c r="H8" s="288">
        <f>SUM(H6:H7)</f>
        <v>1533929.2</v>
      </c>
      <c r="I8" s="288">
        <f>SUM(I6:I7)</f>
        <v>1533928.3599999999</v>
      </c>
      <c r="J8" s="275">
        <f>I8/H8</f>
        <v>0.9999994523867203</v>
      </c>
    </row>
    <row r="9" spans="1:10" s="12" customFormat="1" ht="24.75" customHeight="1">
      <c r="A9" s="76"/>
      <c r="B9" s="76"/>
      <c r="C9" s="76" t="s">
        <v>956</v>
      </c>
      <c r="D9" s="144" t="s">
        <v>957</v>
      </c>
      <c r="E9" s="112">
        <v>6148</v>
      </c>
      <c r="F9" s="112">
        <v>5240.7</v>
      </c>
      <c r="G9" s="287">
        <f>F9/E9</f>
        <v>0.852423552374756</v>
      </c>
      <c r="H9" s="289"/>
      <c r="I9" s="289"/>
      <c r="J9" s="287"/>
    </row>
    <row r="10" spans="1:10" s="49" customFormat="1" ht="12.75">
      <c r="A10" s="77"/>
      <c r="B10" s="77" t="s">
        <v>181</v>
      </c>
      <c r="C10" s="77"/>
      <c r="D10" s="145" t="s">
        <v>333</v>
      </c>
      <c r="E10" s="113">
        <f>SUM(E9)</f>
        <v>6148</v>
      </c>
      <c r="F10" s="113">
        <f>SUM(F9)</f>
        <v>5240.7</v>
      </c>
      <c r="G10" s="275">
        <f>F10/E10</f>
        <v>0.852423552374756</v>
      </c>
      <c r="H10" s="288"/>
      <c r="I10" s="288"/>
      <c r="J10" s="287"/>
    </row>
    <row r="11" spans="1:10" s="12" customFormat="1" ht="12.75">
      <c r="A11" s="76"/>
      <c r="B11" s="76"/>
      <c r="C11" s="76" t="s">
        <v>952</v>
      </c>
      <c r="D11" s="144" t="s">
        <v>953</v>
      </c>
      <c r="E11" s="112">
        <v>163713.21</v>
      </c>
      <c r="F11" s="112">
        <v>163709.51</v>
      </c>
      <c r="G11" s="275">
        <f aca="true" t="shared" si="0" ref="G11:G21">F11/E11</f>
        <v>0.9999773995024593</v>
      </c>
      <c r="H11" s="289"/>
      <c r="I11" s="289"/>
      <c r="J11" s="287"/>
    </row>
    <row r="12" spans="1:10" s="12" customFormat="1" ht="12.75">
      <c r="A12" s="76"/>
      <c r="B12" s="76"/>
      <c r="C12" s="76" t="s">
        <v>8</v>
      </c>
      <c r="D12" s="144" t="s">
        <v>78</v>
      </c>
      <c r="E12" s="112">
        <v>104967.79</v>
      </c>
      <c r="F12" s="112">
        <v>104872.26</v>
      </c>
      <c r="G12" s="275">
        <f t="shared" si="0"/>
        <v>0.9990899112956461</v>
      </c>
      <c r="H12" s="289"/>
      <c r="I12" s="289"/>
      <c r="J12" s="287"/>
    </row>
    <row r="13" spans="1:10" s="49" customFormat="1" ht="12.75">
      <c r="A13" s="77"/>
      <c r="B13" s="77" t="s">
        <v>182</v>
      </c>
      <c r="C13" s="77"/>
      <c r="D13" s="145" t="s">
        <v>833</v>
      </c>
      <c r="E13" s="113">
        <f>SUM(E11:E12)</f>
        <v>268681</v>
      </c>
      <c r="F13" s="113">
        <f>SUM(F11:F12)</f>
        <v>268581.77</v>
      </c>
      <c r="G13" s="275">
        <f t="shared" si="0"/>
        <v>0.9996306772715601</v>
      </c>
      <c r="H13" s="288"/>
      <c r="I13" s="288"/>
      <c r="J13" s="287"/>
    </row>
    <row r="14" spans="1:10" s="152" customFormat="1" ht="12.75">
      <c r="A14" s="150" t="s">
        <v>826</v>
      </c>
      <c r="B14" s="150"/>
      <c r="C14" s="150"/>
      <c r="D14" s="151" t="s">
        <v>827</v>
      </c>
      <c r="E14" s="116">
        <f>E10+E13</f>
        <v>274829</v>
      </c>
      <c r="F14" s="116">
        <f>F10+F13</f>
        <v>273822.47000000003</v>
      </c>
      <c r="G14" s="275">
        <f t="shared" si="0"/>
        <v>0.9963376135706203</v>
      </c>
      <c r="H14" s="290">
        <f>H8</f>
        <v>1533929.2</v>
      </c>
      <c r="I14" s="290">
        <f>I8</f>
        <v>1533928.3599999999</v>
      </c>
      <c r="J14" s="287">
        <f>I14/H14</f>
        <v>0.9999994523867203</v>
      </c>
    </row>
    <row r="15" spans="1:10" s="12" customFormat="1" ht="45">
      <c r="A15" s="76"/>
      <c r="B15" s="76"/>
      <c r="C15" s="76" t="s">
        <v>627</v>
      </c>
      <c r="D15" s="210" t="s">
        <v>628</v>
      </c>
      <c r="E15" s="112"/>
      <c r="F15" s="112"/>
      <c r="G15" s="275"/>
      <c r="H15" s="289">
        <v>160000</v>
      </c>
      <c r="I15" s="289">
        <v>160000</v>
      </c>
      <c r="J15" s="294">
        <f>I15/H15</f>
        <v>1</v>
      </c>
    </row>
    <row r="16" spans="1:10" s="49" customFormat="1" ht="12.75">
      <c r="A16" s="77"/>
      <c r="B16" s="77" t="s">
        <v>620</v>
      </c>
      <c r="C16" s="77"/>
      <c r="D16" s="145" t="s">
        <v>629</v>
      </c>
      <c r="E16" s="113"/>
      <c r="F16" s="113"/>
      <c r="G16" s="275"/>
      <c r="H16" s="288">
        <f>SUM(H15)</f>
        <v>160000</v>
      </c>
      <c r="I16" s="288">
        <f>SUM(I15)</f>
        <v>160000</v>
      </c>
      <c r="J16" s="293">
        <f>I16/H16</f>
        <v>1</v>
      </c>
    </row>
    <row r="17" spans="1:10" s="12" customFormat="1" ht="12.75">
      <c r="A17" s="76"/>
      <c r="B17" s="76"/>
      <c r="C17" s="76" t="s">
        <v>952</v>
      </c>
      <c r="D17" s="144" t="s">
        <v>953</v>
      </c>
      <c r="E17" s="112">
        <v>10990</v>
      </c>
      <c r="F17" s="112">
        <v>9769.99</v>
      </c>
      <c r="G17" s="275">
        <f t="shared" si="0"/>
        <v>0.8889890809827116</v>
      </c>
      <c r="H17" s="289"/>
      <c r="I17" s="289"/>
      <c r="J17" s="294"/>
    </row>
    <row r="18" spans="1:10" s="12" customFormat="1" ht="12.75">
      <c r="A18" s="76"/>
      <c r="B18" s="76"/>
      <c r="C18" s="76" t="s">
        <v>8</v>
      </c>
      <c r="D18" s="144" t="s">
        <v>78</v>
      </c>
      <c r="E18" s="112">
        <v>97430</v>
      </c>
      <c r="F18" s="112">
        <v>97417.23</v>
      </c>
      <c r="G18" s="275">
        <f t="shared" si="0"/>
        <v>0.9998689315405932</v>
      </c>
      <c r="H18" s="289"/>
      <c r="I18" s="289"/>
      <c r="J18" s="294"/>
    </row>
    <row r="19" spans="1:10" s="12" customFormat="1" ht="12.75">
      <c r="A19" s="76"/>
      <c r="B19" s="76"/>
      <c r="C19" s="76" t="s">
        <v>960</v>
      </c>
      <c r="D19" s="144" t="s">
        <v>961</v>
      </c>
      <c r="E19" s="112"/>
      <c r="F19" s="112"/>
      <c r="G19" s="275"/>
      <c r="H19" s="289">
        <v>265656.97</v>
      </c>
      <c r="I19" s="289">
        <v>42415.62</v>
      </c>
      <c r="J19" s="294">
        <f>I19/H19</f>
        <v>0.15966311744050987</v>
      </c>
    </row>
    <row r="20" spans="1:255" s="152" customFormat="1" ht="12.75">
      <c r="A20" s="150"/>
      <c r="B20" s="150" t="s">
        <v>836</v>
      </c>
      <c r="C20" s="150"/>
      <c r="D20" s="151" t="s">
        <v>833</v>
      </c>
      <c r="E20" s="116">
        <f>SUM(E17:E19)</f>
        <v>108420</v>
      </c>
      <c r="F20" s="116">
        <f>SUM(F17:F19)</f>
        <v>107187.22</v>
      </c>
      <c r="G20" s="275">
        <f t="shared" si="0"/>
        <v>0.9886295886367829</v>
      </c>
      <c r="H20" s="290">
        <f>SUM(H19)</f>
        <v>265656.97</v>
      </c>
      <c r="I20" s="290">
        <f>SUM(I19)</f>
        <v>42415.62</v>
      </c>
      <c r="J20" s="295">
        <f>I20/H20</f>
        <v>0.15966311744050987</v>
      </c>
      <c r="IU20" s="153">
        <f>SUM(A20:IT20)</f>
        <v>523680.958292706</v>
      </c>
    </row>
    <row r="21" spans="1:10" s="152" customFormat="1" ht="25.5">
      <c r="A21" s="150" t="s">
        <v>835</v>
      </c>
      <c r="B21" s="150"/>
      <c r="C21" s="150"/>
      <c r="D21" s="151" t="s">
        <v>183</v>
      </c>
      <c r="E21" s="116">
        <f>E20</f>
        <v>108420</v>
      </c>
      <c r="F21" s="116">
        <f>F16+F20</f>
        <v>107187.22</v>
      </c>
      <c r="G21" s="275">
        <f t="shared" si="0"/>
        <v>0.9886295886367829</v>
      </c>
      <c r="H21" s="290">
        <f>H16+H20</f>
        <v>425656.97</v>
      </c>
      <c r="I21" s="290">
        <f>I16+I20</f>
        <v>202415.62</v>
      </c>
      <c r="J21" s="295">
        <f>I21/H21</f>
        <v>0.47553695643701077</v>
      </c>
    </row>
    <row r="22" spans="1:10" s="138" customFormat="1" ht="51">
      <c r="A22" s="136"/>
      <c r="B22" s="136"/>
      <c r="C22" s="136" t="s">
        <v>979</v>
      </c>
      <c r="D22" s="147" t="s">
        <v>0</v>
      </c>
      <c r="E22" s="137">
        <v>273802</v>
      </c>
      <c r="F22" s="137">
        <v>273802</v>
      </c>
      <c r="G22" s="287">
        <f>F22/E22</f>
        <v>1</v>
      </c>
      <c r="H22" s="291"/>
      <c r="I22" s="291"/>
      <c r="J22" s="296"/>
    </row>
    <row r="23" spans="1:10" s="152" customFormat="1" ht="12.75">
      <c r="A23" s="150"/>
      <c r="B23" s="150" t="s">
        <v>186</v>
      </c>
      <c r="C23" s="150"/>
      <c r="D23" s="151" t="s">
        <v>187</v>
      </c>
      <c r="E23" s="116">
        <f>SUM(E22)</f>
        <v>273802</v>
      </c>
      <c r="F23" s="116">
        <f>SUM(F22)</f>
        <v>273802</v>
      </c>
      <c r="G23" s="275">
        <f>F23/E23</f>
        <v>1</v>
      </c>
      <c r="H23" s="290"/>
      <c r="I23" s="290"/>
      <c r="J23" s="295"/>
    </row>
    <row r="24" spans="1:10" s="152" customFormat="1" ht="18.75" customHeight="1">
      <c r="A24" s="150"/>
      <c r="B24" s="150"/>
      <c r="C24" s="136" t="s">
        <v>960</v>
      </c>
      <c r="D24" s="144" t="s">
        <v>961</v>
      </c>
      <c r="E24" s="116"/>
      <c r="F24" s="137"/>
      <c r="G24" s="287"/>
      <c r="H24" s="289">
        <v>83384</v>
      </c>
      <c r="I24" s="289">
        <v>83020.36</v>
      </c>
      <c r="J24" s="294">
        <f>I24/H24</f>
        <v>0.9956389715053248</v>
      </c>
    </row>
    <row r="25" spans="1:10" s="152" customFormat="1" ht="57" customHeight="1">
      <c r="A25" s="150"/>
      <c r="B25" s="150"/>
      <c r="C25" s="136" t="s">
        <v>1</v>
      </c>
      <c r="D25" s="147" t="s">
        <v>676</v>
      </c>
      <c r="E25" s="116"/>
      <c r="F25" s="137"/>
      <c r="G25" s="287"/>
      <c r="H25" s="289">
        <v>650000</v>
      </c>
      <c r="I25" s="289">
        <v>537499.98</v>
      </c>
      <c r="J25" s="294">
        <f>I25/H25</f>
        <v>0.8269230461538462</v>
      </c>
    </row>
    <row r="26" spans="1:10" s="152" customFormat="1" ht="12.75">
      <c r="A26" s="150"/>
      <c r="B26" s="150" t="s">
        <v>188</v>
      </c>
      <c r="C26" s="150"/>
      <c r="D26" s="151" t="s">
        <v>189</v>
      </c>
      <c r="E26" s="116"/>
      <c r="F26" s="116"/>
      <c r="G26" s="275"/>
      <c r="H26" s="290">
        <f>SUM(H24:H25)</f>
        <v>733384</v>
      </c>
      <c r="I26" s="290">
        <f>SUM(I24:I25)</f>
        <v>620520.34</v>
      </c>
      <c r="J26" s="293">
        <f>I26/H26</f>
        <v>0.8461056417920216</v>
      </c>
    </row>
    <row r="27" spans="1:10" s="138" customFormat="1" ht="12.75">
      <c r="A27" s="136"/>
      <c r="B27" s="136"/>
      <c r="C27" s="136" t="s">
        <v>2</v>
      </c>
      <c r="D27" s="147" t="s">
        <v>3</v>
      </c>
      <c r="E27" s="137">
        <v>3800</v>
      </c>
      <c r="F27" s="137">
        <v>3775</v>
      </c>
      <c r="G27" s="287">
        <f>F27/E27</f>
        <v>0.993421052631579</v>
      </c>
      <c r="H27" s="291"/>
      <c r="I27" s="291"/>
      <c r="J27" s="296"/>
    </row>
    <row r="28" spans="1:10" s="138" customFormat="1" ht="12.75">
      <c r="A28" s="136"/>
      <c r="B28" s="136"/>
      <c r="C28" s="136" t="s">
        <v>962</v>
      </c>
      <c r="D28" s="147" t="s">
        <v>4</v>
      </c>
      <c r="E28" s="137">
        <v>39700</v>
      </c>
      <c r="F28" s="137">
        <v>25000</v>
      </c>
      <c r="G28" s="287">
        <f aca="true" t="shared" si="1" ref="G28:G33">F28/E28</f>
        <v>0.6297229219143576</v>
      </c>
      <c r="H28" s="291"/>
      <c r="I28" s="291"/>
      <c r="J28" s="296"/>
    </row>
    <row r="29" spans="1:10" s="138" customFormat="1" ht="12.75">
      <c r="A29" s="136"/>
      <c r="B29" s="136"/>
      <c r="C29" s="136" t="s">
        <v>958</v>
      </c>
      <c r="D29" s="147" t="s">
        <v>959</v>
      </c>
      <c r="E29" s="137">
        <v>40000</v>
      </c>
      <c r="F29" s="137">
        <v>35473.31</v>
      </c>
      <c r="G29" s="287">
        <f t="shared" si="1"/>
        <v>0.88683275</v>
      </c>
      <c r="H29" s="291"/>
      <c r="I29" s="291"/>
      <c r="J29" s="296"/>
    </row>
    <row r="30" spans="1:10" s="138" customFormat="1" ht="12.75">
      <c r="A30" s="136"/>
      <c r="B30" s="136"/>
      <c r="C30" s="136" t="s">
        <v>60</v>
      </c>
      <c r="D30" s="147" t="s">
        <v>61</v>
      </c>
      <c r="E30" s="137">
        <v>4000</v>
      </c>
      <c r="F30" s="137">
        <v>606.57</v>
      </c>
      <c r="G30" s="287">
        <f t="shared" si="1"/>
        <v>0.1516425</v>
      </c>
      <c r="H30" s="291"/>
      <c r="I30" s="291"/>
      <c r="J30" s="296"/>
    </row>
    <row r="31" spans="1:10" s="138" customFormat="1" ht="12.75">
      <c r="A31" s="136"/>
      <c r="B31" s="136"/>
      <c r="C31" s="136" t="s">
        <v>5</v>
      </c>
      <c r="D31" s="147" t="s">
        <v>6</v>
      </c>
      <c r="E31" s="137">
        <v>500000</v>
      </c>
      <c r="F31" s="137">
        <v>376253.7</v>
      </c>
      <c r="G31" s="287">
        <f t="shared" si="1"/>
        <v>0.7525074</v>
      </c>
      <c r="H31" s="291"/>
      <c r="I31" s="291"/>
      <c r="J31" s="296"/>
    </row>
    <row r="32" spans="1:10" s="138" customFormat="1" ht="12.75">
      <c r="A32" s="136"/>
      <c r="B32" s="136"/>
      <c r="C32" s="136" t="s">
        <v>952</v>
      </c>
      <c r="D32" s="147" t="s">
        <v>7</v>
      </c>
      <c r="E32" s="137">
        <v>548099.99</v>
      </c>
      <c r="F32" s="137">
        <v>338394.12</v>
      </c>
      <c r="G32" s="287">
        <f t="shared" si="1"/>
        <v>0.6173948662177497</v>
      </c>
      <c r="H32" s="291"/>
      <c r="I32" s="291"/>
      <c r="J32" s="296"/>
    </row>
    <row r="33" spans="1:10" s="138" customFormat="1" ht="12.75">
      <c r="A33" s="136"/>
      <c r="B33" s="136"/>
      <c r="C33" s="136" t="s">
        <v>8</v>
      </c>
      <c r="D33" s="147" t="s">
        <v>9</v>
      </c>
      <c r="E33" s="137">
        <v>27000</v>
      </c>
      <c r="F33" s="137">
        <v>24131.27</v>
      </c>
      <c r="G33" s="287">
        <f t="shared" si="1"/>
        <v>0.8937507407407408</v>
      </c>
      <c r="H33" s="291"/>
      <c r="I33" s="291"/>
      <c r="J33" s="296"/>
    </row>
    <row r="34" spans="1:10" s="138" customFormat="1" ht="19.5" customHeight="1">
      <c r="A34" s="136"/>
      <c r="B34" s="136"/>
      <c r="C34" s="136" t="s">
        <v>960</v>
      </c>
      <c r="D34" s="144" t="s">
        <v>961</v>
      </c>
      <c r="E34" s="137"/>
      <c r="F34" s="137"/>
      <c r="G34" s="287"/>
      <c r="H34" s="291">
        <v>503610.69</v>
      </c>
      <c r="I34" s="291">
        <v>329116.43</v>
      </c>
      <c r="J34" s="296">
        <f>I34/H34</f>
        <v>0.6535135900312203</v>
      </c>
    </row>
    <row r="35" spans="1:10" s="138" customFormat="1" ht="22.5" customHeight="1">
      <c r="A35" s="136"/>
      <c r="B35" s="136"/>
      <c r="C35" s="136" t="s">
        <v>382</v>
      </c>
      <c r="D35" s="143" t="s">
        <v>969</v>
      </c>
      <c r="E35" s="137"/>
      <c r="F35" s="137"/>
      <c r="G35" s="287"/>
      <c r="H35" s="291">
        <v>509001.34</v>
      </c>
      <c r="I35" s="291">
        <v>509001.34</v>
      </c>
      <c r="J35" s="296">
        <f aca="true" t="shared" si="2" ref="J35:J40">I35/H35</f>
        <v>1</v>
      </c>
    </row>
    <row r="36" spans="1:10" s="138" customFormat="1" ht="62.25" customHeight="1">
      <c r="A36" s="136"/>
      <c r="B36" s="136"/>
      <c r="C36" s="148" t="s">
        <v>954</v>
      </c>
      <c r="D36" s="143" t="s">
        <v>677</v>
      </c>
      <c r="E36" s="137"/>
      <c r="F36" s="137"/>
      <c r="G36" s="287"/>
      <c r="H36" s="291">
        <v>393599.83</v>
      </c>
      <c r="I36" s="291">
        <v>393599.59</v>
      </c>
      <c r="J36" s="296">
        <f t="shared" si="2"/>
        <v>0.9999993902436392</v>
      </c>
    </row>
    <row r="37" spans="1:10" s="152" customFormat="1" ht="12.75">
      <c r="A37" s="150"/>
      <c r="B37" s="150" t="s">
        <v>840</v>
      </c>
      <c r="C37" s="150"/>
      <c r="D37" s="151" t="s">
        <v>190</v>
      </c>
      <c r="E37" s="116">
        <f>SUM(E27:E36)</f>
        <v>1162599.99</v>
      </c>
      <c r="F37" s="116">
        <f>SUM(F27:F36)</f>
        <v>803633.97</v>
      </c>
      <c r="G37" s="275">
        <f>F37/E37</f>
        <v>0.6912385832723085</v>
      </c>
      <c r="H37" s="290">
        <f>SUM(H34:H36)</f>
        <v>1406211.86</v>
      </c>
      <c r="I37" s="290">
        <f>SUM(I34:I36)</f>
        <v>1231717.36</v>
      </c>
      <c r="J37" s="293">
        <f t="shared" si="2"/>
        <v>0.8759116567257511</v>
      </c>
    </row>
    <row r="38" spans="1:10" s="152" customFormat="1" ht="12.75">
      <c r="A38" s="150"/>
      <c r="B38" s="150"/>
      <c r="C38" s="136" t="s">
        <v>960</v>
      </c>
      <c r="D38" s="144" t="s">
        <v>961</v>
      </c>
      <c r="E38" s="116"/>
      <c r="F38" s="112"/>
      <c r="G38" s="287"/>
      <c r="H38" s="289">
        <v>30000</v>
      </c>
      <c r="I38" s="289">
        <v>30000</v>
      </c>
      <c r="J38" s="294">
        <f t="shared" si="2"/>
        <v>1</v>
      </c>
    </row>
    <row r="39" spans="1:10" s="152" customFormat="1" ht="12.75">
      <c r="A39" s="150"/>
      <c r="B39" s="150" t="s">
        <v>716</v>
      </c>
      <c r="C39" s="150"/>
      <c r="D39" s="151" t="s">
        <v>717</v>
      </c>
      <c r="E39" s="116"/>
      <c r="F39" s="116"/>
      <c r="G39" s="275"/>
      <c r="H39" s="290">
        <f>SUM(H38)</f>
        <v>30000</v>
      </c>
      <c r="I39" s="290">
        <f>SUM(I38)</f>
        <v>30000</v>
      </c>
      <c r="J39" s="293">
        <f t="shared" si="2"/>
        <v>1</v>
      </c>
    </row>
    <row r="40" spans="1:10" s="158" customFormat="1" ht="15.75">
      <c r="A40" s="155" t="s">
        <v>838</v>
      </c>
      <c r="B40" s="155"/>
      <c r="C40" s="155"/>
      <c r="D40" s="156" t="s">
        <v>191</v>
      </c>
      <c r="E40" s="157">
        <f>E23+E26+E37</f>
        <v>1436401.99</v>
      </c>
      <c r="F40" s="157">
        <f>F23+F26+F37+F39</f>
        <v>1077435.97</v>
      </c>
      <c r="G40" s="275">
        <f>F40/E40</f>
        <v>0.7500936210760889</v>
      </c>
      <c r="H40" s="292">
        <f>H26+H37+H39</f>
        <v>2169595.8600000003</v>
      </c>
      <c r="I40" s="292">
        <f>I26+I37+I39</f>
        <v>1882237.7000000002</v>
      </c>
      <c r="J40" s="293">
        <f t="shared" si="2"/>
        <v>0.8675522177664922</v>
      </c>
    </row>
    <row r="41" spans="1:10" s="138" customFormat="1" ht="12.75">
      <c r="A41" s="136"/>
      <c r="B41" s="136"/>
      <c r="C41" s="136" t="s">
        <v>962</v>
      </c>
      <c r="D41" s="147" t="s">
        <v>4</v>
      </c>
      <c r="E41" s="137">
        <v>2000</v>
      </c>
      <c r="F41" s="137">
        <v>1000</v>
      </c>
      <c r="G41" s="275">
        <f aca="true" t="shared" si="3" ref="G41:G118">F41/E41</f>
        <v>0.5</v>
      </c>
      <c r="H41" s="291"/>
      <c r="I41" s="291"/>
      <c r="J41" s="296"/>
    </row>
    <row r="42" spans="1:10" s="138" customFormat="1" ht="12.75">
      <c r="A42" s="136"/>
      <c r="B42" s="136"/>
      <c r="C42" s="136" t="s">
        <v>952</v>
      </c>
      <c r="D42" s="147" t="s">
        <v>7</v>
      </c>
      <c r="E42" s="137">
        <v>116550</v>
      </c>
      <c r="F42" s="137">
        <v>83548.77</v>
      </c>
      <c r="G42" s="275">
        <f t="shared" si="3"/>
        <v>0.7168491634491635</v>
      </c>
      <c r="H42" s="291"/>
      <c r="I42" s="291"/>
      <c r="J42" s="296"/>
    </row>
    <row r="43" spans="1:10" s="138" customFormat="1" ht="12.75">
      <c r="A43" s="136"/>
      <c r="B43" s="136"/>
      <c r="C43" s="136" t="s">
        <v>8</v>
      </c>
      <c r="D43" s="147" t="s">
        <v>9</v>
      </c>
      <c r="E43" s="137">
        <v>50000</v>
      </c>
      <c r="F43" s="137">
        <v>48604.72</v>
      </c>
      <c r="G43" s="275">
        <f t="shared" si="3"/>
        <v>0.9720944</v>
      </c>
      <c r="H43" s="291"/>
      <c r="I43" s="291"/>
      <c r="J43" s="296"/>
    </row>
    <row r="44" spans="1:10" s="138" customFormat="1" ht="25.5">
      <c r="A44" s="136"/>
      <c r="B44" s="136"/>
      <c r="C44" s="136" t="s">
        <v>11</v>
      </c>
      <c r="D44" s="147" t="s">
        <v>734</v>
      </c>
      <c r="E44" s="137">
        <v>105048</v>
      </c>
      <c r="F44" s="137">
        <v>2000</v>
      </c>
      <c r="G44" s="275">
        <f t="shared" si="3"/>
        <v>0.01903891554337065</v>
      </c>
      <c r="H44" s="291"/>
      <c r="I44" s="291"/>
      <c r="J44" s="296"/>
    </row>
    <row r="45" spans="1:10" s="138" customFormat="1" ht="30" customHeight="1">
      <c r="A45" s="136"/>
      <c r="B45" s="136"/>
      <c r="C45" s="136" t="s">
        <v>10</v>
      </c>
      <c r="D45" s="147" t="s">
        <v>735</v>
      </c>
      <c r="E45" s="137">
        <v>3167</v>
      </c>
      <c r="F45" s="137"/>
      <c r="G45" s="275"/>
      <c r="H45" s="291"/>
      <c r="I45" s="291"/>
      <c r="J45" s="296"/>
    </row>
    <row r="46" spans="1:10" s="138" customFormat="1" ht="18.75" customHeight="1">
      <c r="A46" s="136"/>
      <c r="B46" s="136"/>
      <c r="C46" s="136" t="s">
        <v>960</v>
      </c>
      <c r="D46" s="144" t="s">
        <v>961</v>
      </c>
      <c r="E46" s="137"/>
      <c r="F46" s="137"/>
      <c r="G46" s="275"/>
      <c r="H46" s="291">
        <v>58232</v>
      </c>
      <c r="I46" s="291">
        <v>24977.5</v>
      </c>
      <c r="J46" s="296">
        <f>I46/H46</f>
        <v>0.42893082841049596</v>
      </c>
    </row>
    <row r="47" spans="1:10" s="152" customFormat="1" ht="18.75" customHeight="1">
      <c r="A47" s="150"/>
      <c r="B47" s="150" t="s">
        <v>845</v>
      </c>
      <c r="C47" s="150"/>
      <c r="D47" s="151" t="s">
        <v>846</v>
      </c>
      <c r="E47" s="116">
        <f>SUM(E41:E46)</f>
        <v>276765</v>
      </c>
      <c r="F47" s="116">
        <f>SUM(F41:F46)</f>
        <v>135153.49</v>
      </c>
      <c r="G47" s="275">
        <f t="shared" si="3"/>
        <v>0.48833302621357466</v>
      </c>
      <c r="H47" s="290">
        <f>SUM(H46)</f>
        <v>58232</v>
      </c>
      <c r="I47" s="290">
        <f>SUM(I46)</f>
        <v>24977.5</v>
      </c>
      <c r="J47" s="293">
        <f>I47/H47</f>
        <v>0.42893082841049596</v>
      </c>
    </row>
    <row r="48" spans="1:10" s="152" customFormat="1" ht="27" customHeight="1">
      <c r="A48" s="150"/>
      <c r="B48" s="150"/>
      <c r="C48" s="136" t="s">
        <v>82</v>
      </c>
      <c r="D48" s="144" t="s">
        <v>83</v>
      </c>
      <c r="E48" s="112">
        <v>26900</v>
      </c>
      <c r="F48" s="112">
        <v>26879.38</v>
      </c>
      <c r="G48" s="277">
        <f t="shared" si="3"/>
        <v>0.9992334572490706</v>
      </c>
      <c r="H48" s="290"/>
      <c r="I48" s="290"/>
      <c r="J48" s="295"/>
    </row>
    <row r="49" spans="1:10" s="152" customFormat="1" ht="12.75">
      <c r="A49" s="150"/>
      <c r="B49" s="150" t="s">
        <v>468</v>
      </c>
      <c r="C49" s="150"/>
      <c r="D49" s="151" t="s">
        <v>264</v>
      </c>
      <c r="E49" s="116">
        <f>SUM(E48)</f>
        <v>26900</v>
      </c>
      <c r="F49" s="116">
        <f>F48</f>
        <v>26879.38</v>
      </c>
      <c r="G49" s="275">
        <f t="shared" si="3"/>
        <v>0.9992334572490706</v>
      </c>
      <c r="H49" s="290"/>
      <c r="I49" s="290"/>
      <c r="J49" s="295"/>
    </row>
    <row r="50" spans="1:10" s="158" customFormat="1" ht="15.75">
      <c r="A50" s="155" t="s">
        <v>843</v>
      </c>
      <c r="B50" s="155"/>
      <c r="C50" s="155"/>
      <c r="D50" s="156" t="s">
        <v>844</v>
      </c>
      <c r="E50" s="157">
        <f>E47+E49</f>
        <v>303665</v>
      </c>
      <c r="F50" s="157">
        <f>F47+F49</f>
        <v>162032.87</v>
      </c>
      <c r="G50" s="275">
        <f t="shared" si="3"/>
        <v>0.533590864933397</v>
      </c>
      <c r="H50" s="292">
        <f>H47</f>
        <v>58232</v>
      </c>
      <c r="I50" s="292">
        <f>I47</f>
        <v>24977.5</v>
      </c>
      <c r="J50" s="297">
        <f>I50/H50</f>
        <v>0.42893082841049596</v>
      </c>
    </row>
    <row r="51" spans="1:10" s="49" customFormat="1" ht="12.75">
      <c r="A51" s="77"/>
      <c r="B51" s="77"/>
      <c r="C51" s="136" t="s">
        <v>2</v>
      </c>
      <c r="D51" s="147" t="s">
        <v>3</v>
      </c>
      <c r="E51" s="137">
        <v>600</v>
      </c>
      <c r="F51" s="137"/>
      <c r="G51" s="275"/>
      <c r="H51" s="288"/>
      <c r="I51" s="288"/>
      <c r="J51" s="293"/>
    </row>
    <row r="52" spans="1:10" s="49" customFormat="1" ht="12.75">
      <c r="A52" s="77"/>
      <c r="B52" s="77"/>
      <c r="C52" s="136" t="s">
        <v>962</v>
      </c>
      <c r="D52" s="147" t="s">
        <v>4</v>
      </c>
      <c r="E52" s="137">
        <v>5200</v>
      </c>
      <c r="F52" s="137">
        <v>1350</v>
      </c>
      <c r="G52" s="275">
        <f t="shared" si="3"/>
        <v>0.25961538461538464</v>
      </c>
      <c r="H52" s="288"/>
      <c r="I52" s="288"/>
      <c r="J52" s="293"/>
    </row>
    <row r="53" spans="1:10" s="49" customFormat="1" ht="12.75">
      <c r="A53" s="77"/>
      <c r="B53" s="77"/>
      <c r="C53" s="136" t="s">
        <v>952</v>
      </c>
      <c r="D53" s="147" t="s">
        <v>7</v>
      </c>
      <c r="E53" s="112">
        <v>123800</v>
      </c>
      <c r="F53" s="137">
        <v>69823.16</v>
      </c>
      <c r="G53" s="275">
        <f t="shared" si="3"/>
        <v>0.563999676898223</v>
      </c>
      <c r="H53" s="288"/>
      <c r="I53" s="288"/>
      <c r="J53" s="293"/>
    </row>
    <row r="54" spans="1:10" s="152" customFormat="1" ht="12.75">
      <c r="A54" s="150"/>
      <c r="B54" s="150" t="s">
        <v>472</v>
      </c>
      <c r="C54" s="150"/>
      <c r="D54" s="151" t="s">
        <v>473</v>
      </c>
      <c r="E54" s="116">
        <f>SUM(E51:E53)</f>
        <v>129600</v>
      </c>
      <c r="F54" s="116">
        <f>SUM(F51:F53)</f>
        <v>71173.16</v>
      </c>
      <c r="G54" s="275">
        <f t="shared" si="3"/>
        <v>0.5491756172839506</v>
      </c>
      <c r="H54" s="290"/>
      <c r="I54" s="290"/>
      <c r="J54" s="295"/>
    </row>
    <row r="55" spans="1:10" s="152" customFormat="1" ht="12.75">
      <c r="A55" s="150"/>
      <c r="B55" s="150"/>
      <c r="C55" s="136" t="s">
        <v>952</v>
      </c>
      <c r="D55" s="147" t="s">
        <v>7</v>
      </c>
      <c r="E55" s="137">
        <v>5000</v>
      </c>
      <c r="F55" s="116"/>
      <c r="G55" s="275"/>
      <c r="H55" s="290"/>
      <c r="I55" s="290"/>
      <c r="J55" s="295"/>
    </row>
    <row r="56" spans="1:10" s="152" customFormat="1" ht="12.75">
      <c r="A56" s="150"/>
      <c r="B56" s="150" t="s">
        <v>852</v>
      </c>
      <c r="C56" s="150"/>
      <c r="D56" s="151" t="s">
        <v>851</v>
      </c>
      <c r="E56" s="116">
        <f>SUM(E55)</f>
        <v>5000</v>
      </c>
      <c r="F56" s="116"/>
      <c r="G56" s="275"/>
      <c r="H56" s="290"/>
      <c r="I56" s="290"/>
      <c r="J56" s="295"/>
    </row>
    <row r="57" spans="1:10" s="152" customFormat="1" ht="12.75">
      <c r="A57" s="150"/>
      <c r="B57" s="150"/>
      <c r="C57" s="136" t="s">
        <v>952</v>
      </c>
      <c r="D57" s="147" t="s">
        <v>7</v>
      </c>
      <c r="E57" s="137">
        <v>2000</v>
      </c>
      <c r="F57" s="116"/>
      <c r="G57" s="275"/>
      <c r="H57" s="290"/>
      <c r="I57" s="290"/>
      <c r="J57" s="295"/>
    </row>
    <row r="58" spans="1:10" s="152" customFormat="1" ht="12.75">
      <c r="A58" s="150"/>
      <c r="B58" s="150" t="s">
        <v>192</v>
      </c>
      <c r="C58" s="150"/>
      <c r="D58" s="151" t="s">
        <v>833</v>
      </c>
      <c r="E58" s="116">
        <f>SUM(E57)</f>
        <v>2000</v>
      </c>
      <c r="F58" s="116"/>
      <c r="G58" s="275"/>
      <c r="H58" s="290"/>
      <c r="I58" s="290"/>
      <c r="J58" s="295"/>
    </row>
    <row r="59" spans="1:10" s="158" customFormat="1" ht="15.75">
      <c r="A59" s="155" t="s">
        <v>849</v>
      </c>
      <c r="B59" s="155"/>
      <c r="C59" s="155"/>
      <c r="D59" s="156" t="s">
        <v>850</v>
      </c>
      <c r="E59" s="157">
        <f>E54+E56+E58</f>
        <v>136600</v>
      </c>
      <c r="F59" s="157">
        <f>F54+F56+F58</f>
        <v>71173.16</v>
      </c>
      <c r="G59" s="275">
        <f t="shared" si="3"/>
        <v>0.5210333821376282</v>
      </c>
      <c r="H59" s="292"/>
      <c r="I59" s="292"/>
      <c r="J59" s="297"/>
    </row>
    <row r="60" spans="1:10" s="138" customFormat="1" ht="12.75">
      <c r="A60" s="136"/>
      <c r="B60" s="136"/>
      <c r="C60" s="136" t="s">
        <v>12</v>
      </c>
      <c r="D60" s="147" t="s">
        <v>13</v>
      </c>
      <c r="E60" s="137">
        <v>94814.07</v>
      </c>
      <c r="F60" s="137">
        <v>88185.9</v>
      </c>
      <c r="G60" s="277">
        <f t="shared" si="3"/>
        <v>0.9300929703787633</v>
      </c>
      <c r="H60" s="291"/>
      <c r="I60" s="291"/>
      <c r="J60" s="296"/>
    </row>
    <row r="61" spans="1:10" s="138" customFormat="1" ht="12.75">
      <c r="A61" s="136"/>
      <c r="B61" s="136"/>
      <c r="C61" s="136" t="s">
        <v>14</v>
      </c>
      <c r="D61" s="147" t="s">
        <v>15</v>
      </c>
      <c r="E61" s="137">
        <v>6966.93</v>
      </c>
      <c r="F61" s="137">
        <v>6966.93</v>
      </c>
      <c r="G61" s="277">
        <f t="shared" si="3"/>
        <v>1</v>
      </c>
      <c r="H61" s="291"/>
      <c r="I61" s="291"/>
      <c r="J61" s="296"/>
    </row>
    <row r="62" spans="1:10" s="138" customFormat="1" ht="12.75">
      <c r="A62" s="136"/>
      <c r="B62" s="136"/>
      <c r="C62" s="136" t="s">
        <v>2</v>
      </c>
      <c r="D62" s="147" t="s">
        <v>3</v>
      </c>
      <c r="E62" s="137">
        <v>15916</v>
      </c>
      <c r="F62" s="137">
        <v>14485.96</v>
      </c>
      <c r="G62" s="277">
        <f t="shared" si="3"/>
        <v>0.910150791656195</v>
      </c>
      <c r="H62" s="291"/>
      <c r="I62" s="291"/>
      <c r="J62" s="296"/>
    </row>
    <row r="63" spans="1:10" s="138" customFormat="1" ht="12.75">
      <c r="A63" s="136"/>
      <c r="B63" s="136"/>
      <c r="C63" s="136" t="s">
        <v>16</v>
      </c>
      <c r="D63" s="147" t="s">
        <v>17</v>
      </c>
      <c r="E63" s="137">
        <v>2567</v>
      </c>
      <c r="F63" s="137">
        <v>2350.4</v>
      </c>
      <c r="G63" s="277">
        <f t="shared" si="3"/>
        <v>0.9156213478768992</v>
      </c>
      <c r="H63" s="291"/>
      <c r="I63" s="291"/>
      <c r="J63" s="296"/>
    </row>
    <row r="64" spans="1:10" s="138" customFormat="1" ht="12.75">
      <c r="A64" s="136"/>
      <c r="B64" s="136"/>
      <c r="C64" s="136" t="s">
        <v>962</v>
      </c>
      <c r="D64" s="147" t="s">
        <v>4</v>
      </c>
      <c r="E64" s="137">
        <v>1000</v>
      </c>
      <c r="F64" s="137"/>
      <c r="G64" s="277"/>
      <c r="H64" s="291"/>
      <c r="I64" s="291"/>
      <c r="J64" s="296"/>
    </row>
    <row r="65" spans="1:10" s="138" customFormat="1" ht="12.75">
      <c r="A65" s="136"/>
      <c r="B65" s="136"/>
      <c r="C65" s="136" t="s">
        <v>958</v>
      </c>
      <c r="D65" s="147" t="s">
        <v>959</v>
      </c>
      <c r="E65" s="137">
        <v>3405</v>
      </c>
      <c r="F65" s="137">
        <v>3204.02</v>
      </c>
      <c r="G65" s="277">
        <f t="shared" si="3"/>
        <v>0.9409750367107195</v>
      </c>
      <c r="H65" s="291"/>
      <c r="I65" s="291"/>
      <c r="J65" s="296"/>
    </row>
    <row r="66" spans="1:10" s="138" customFormat="1" ht="12.75">
      <c r="A66" s="136"/>
      <c r="B66" s="136"/>
      <c r="C66" s="136" t="s">
        <v>952</v>
      </c>
      <c r="D66" s="147" t="s">
        <v>953</v>
      </c>
      <c r="E66" s="137">
        <v>5558.14</v>
      </c>
      <c r="F66" s="137">
        <v>5012.82</v>
      </c>
      <c r="G66" s="277">
        <f t="shared" si="3"/>
        <v>0.901888041683009</v>
      </c>
      <c r="H66" s="291"/>
      <c r="I66" s="291"/>
      <c r="J66" s="296"/>
    </row>
    <row r="67" spans="1:10" s="138" customFormat="1" ht="12.75">
      <c r="A67" s="136"/>
      <c r="B67" s="136"/>
      <c r="C67" s="136" t="s">
        <v>19</v>
      </c>
      <c r="D67" s="147" t="s">
        <v>20</v>
      </c>
      <c r="E67" s="137">
        <v>300</v>
      </c>
      <c r="F67" s="137">
        <v>56.2</v>
      </c>
      <c r="G67" s="277">
        <f t="shared" si="3"/>
        <v>0.18733333333333335</v>
      </c>
      <c r="H67" s="291"/>
      <c r="I67" s="291"/>
      <c r="J67" s="296"/>
    </row>
    <row r="68" spans="1:10" s="138" customFormat="1" ht="25.5">
      <c r="A68" s="136"/>
      <c r="B68" s="136"/>
      <c r="C68" s="136" t="s">
        <v>23</v>
      </c>
      <c r="D68" s="147" t="s">
        <v>24</v>
      </c>
      <c r="E68" s="137">
        <v>2187.86</v>
      </c>
      <c r="F68" s="137">
        <v>2187.86</v>
      </c>
      <c r="G68" s="277">
        <f t="shared" si="3"/>
        <v>1</v>
      </c>
      <c r="H68" s="291"/>
      <c r="I68" s="291"/>
      <c r="J68" s="296"/>
    </row>
    <row r="69" spans="1:10" s="138" customFormat="1" ht="25.5">
      <c r="A69" s="136"/>
      <c r="B69" s="136"/>
      <c r="C69" s="136" t="s">
        <v>21</v>
      </c>
      <c r="D69" s="147" t="s">
        <v>22</v>
      </c>
      <c r="E69" s="137">
        <v>500</v>
      </c>
      <c r="F69" s="137"/>
      <c r="G69" s="277"/>
      <c r="H69" s="291"/>
      <c r="I69" s="291"/>
      <c r="J69" s="296"/>
    </row>
    <row r="70" spans="1:10" s="152" customFormat="1" ht="12.75">
      <c r="A70" s="150"/>
      <c r="B70" s="150" t="s">
        <v>855</v>
      </c>
      <c r="C70" s="150"/>
      <c r="D70" s="151" t="s">
        <v>856</v>
      </c>
      <c r="E70" s="116">
        <f>SUM(E60:E69)</f>
        <v>133215</v>
      </c>
      <c r="F70" s="116">
        <f>SUM(F60:F69)</f>
        <v>122450.08999999997</v>
      </c>
      <c r="G70" s="275">
        <f>F70/E70</f>
        <v>0.9191914574184586</v>
      </c>
      <c r="H70" s="290"/>
      <c r="I70" s="290"/>
      <c r="J70" s="295"/>
    </row>
    <row r="71" spans="1:10" s="138" customFormat="1" ht="12.75">
      <c r="A71" s="136"/>
      <c r="B71" s="136"/>
      <c r="C71" s="136" t="s">
        <v>25</v>
      </c>
      <c r="D71" s="147" t="s">
        <v>26</v>
      </c>
      <c r="E71" s="137">
        <v>140243.43</v>
      </c>
      <c r="F71" s="137">
        <v>129734.52</v>
      </c>
      <c r="G71" s="277">
        <f t="shared" si="3"/>
        <v>0.925066650181046</v>
      </c>
      <c r="H71" s="291"/>
      <c r="I71" s="291"/>
      <c r="J71" s="296"/>
    </row>
    <row r="72" spans="1:10" s="138" customFormat="1" ht="12.75">
      <c r="A72" s="136"/>
      <c r="B72" s="136"/>
      <c r="C72" s="136" t="s">
        <v>958</v>
      </c>
      <c r="D72" s="147" t="s">
        <v>959</v>
      </c>
      <c r="E72" s="137">
        <v>2000</v>
      </c>
      <c r="F72" s="137">
        <v>1956.6</v>
      </c>
      <c r="G72" s="277">
        <f t="shared" si="3"/>
        <v>0.9783</v>
      </c>
      <c r="H72" s="291"/>
      <c r="I72" s="291"/>
      <c r="J72" s="296"/>
    </row>
    <row r="73" spans="1:10" s="138" customFormat="1" ht="12.75">
      <c r="A73" s="136"/>
      <c r="B73" s="136"/>
      <c r="C73" s="136" t="s">
        <v>952</v>
      </c>
      <c r="D73" s="147" t="s">
        <v>953</v>
      </c>
      <c r="E73" s="137">
        <v>10000</v>
      </c>
      <c r="F73" s="137">
        <v>7659.64</v>
      </c>
      <c r="G73" s="277">
        <f t="shared" si="3"/>
        <v>0.765964</v>
      </c>
      <c r="H73" s="291"/>
      <c r="I73" s="291"/>
      <c r="J73" s="296"/>
    </row>
    <row r="74" spans="1:10" s="152" customFormat="1" ht="14.25" customHeight="1">
      <c r="A74" s="150"/>
      <c r="B74" s="150" t="s">
        <v>193</v>
      </c>
      <c r="C74" s="150"/>
      <c r="D74" s="151" t="s">
        <v>194</v>
      </c>
      <c r="E74" s="116">
        <f>SUM(E71:E73)</f>
        <v>152243.43</v>
      </c>
      <c r="F74" s="116">
        <f>SUM(F71:F73)</f>
        <v>139350.76</v>
      </c>
      <c r="G74" s="275">
        <f t="shared" si="3"/>
        <v>0.9153154260909651</v>
      </c>
      <c r="H74" s="290"/>
      <c r="I74" s="290"/>
      <c r="J74" s="295"/>
    </row>
    <row r="75" spans="1:10" s="138" customFormat="1" ht="51">
      <c r="A75" s="136"/>
      <c r="B75" s="136"/>
      <c r="C75" s="136" t="s">
        <v>27</v>
      </c>
      <c r="D75" s="147" t="s">
        <v>45</v>
      </c>
      <c r="E75" s="137">
        <v>24400</v>
      </c>
      <c r="F75" s="137">
        <v>24212.33</v>
      </c>
      <c r="G75" s="277">
        <f t="shared" si="3"/>
        <v>0.9923086065573771</v>
      </c>
      <c r="H75" s="291"/>
      <c r="I75" s="291"/>
      <c r="J75" s="296"/>
    </row>
    <row r="76" spans="1:10" s="138" customFormat="1" ht="17.25" customHeight="1">
      <c r="A76" s="136"/>
      <c r="B76" s="136"/>
      <c r="C76" s="136" t="s">
        <v>46</v>
      </c>
      <c r="D76" s="147" t="s">
        <v>679</v>
      </c>
      <c r="E76" s="137">
        <v>1000</v>
      </c>
      <c r="F76" s="137">
        <v>935.01</v>
      </c>
      <c r="G76" s="277">
        <f t="shared" si="3"/>
        <v>0.93501</v>
      </c>
      <c r="H76" s="291"/>
      <c r="I76" s="291"/>
      <c r="J76" s="296"/>
    </row>
    <row r="77" spans="1:10" s="138" customFormat="1" ht="12.75">
      <c r="A77" s="136"/>
      <c r="B77" s="136"/>
      <c r="C77" s="136" t="s">
        <v>12</v>
      </c>
      <c r="D77" s="147" t="s">
        <v>13</v>
      </c>
      <c r="E77" s="137">
        <v>1733535.98</v>
      </c>
      <c r="F77" s="137">
        <v>1478614.39</v>
      </c>
      <c r="G77" s="277">
        <f t="shared" si="3"/>
        <v>0.8529470441103852</v>
      </c>
      <c r="H77" s="291"/>
      <c r="I77" s="291"/>
      <c r="J77" s="296"/>
    </row>
    <row r="78" spans="1:10" s="138" customFormat="1" ht="12.75">
      <c r="A78" s="136"/>
      <c r="B78" s="136"/>
      <c r="C78" s="136" t="s">
        <v>14</v>
      </c>
      <c r="D78" s="147" t="s">
        <v>15</v>
      </c>
      <c r="E78" s="137">
        <v>150537.02</v>
      </c>
      <c r="F78" s="137">
        <v>150537.02</v>
      </c>
      <c r="G78" s="277">
        <f t="shared" si="3"/>
        <v>1</v>
      </c>
      <c r="H78" s="291"/>
      <c r="I78" s="291"/>
      <c r="J78" s="296"/>
    </row>
    <row r="79" spans="1:10" s="138" customFormat="1" ht="12.75">
      <c r="A79" s="136"/>
      <c r="B79" s="136"/>
      <c r="C79" s="136" t="s">
        <v>2</v>
      </c>
      <c r="D79" s="147" t="s">
        <v>3</v>
      </c>
      <c r="E79" s="137">
        <v>290800</v>
      </c>
      <c r="F79" s="137">
        <v>213723.44</v>
      </c>
      <c r="G79" s="277">
        <f t="shared" si="3"/>
        <v>0.734949931224209</v>
      </c>
      <c r="H79" s="291"/>
      <c r="I79" s="291"/>
      <c r="J79" s="296"/>
    </row>
    <row r="80" spans="1:10" s="138" customFormat="1" ht="12.75">
      <c r="A80" s="136"/>
      <c r="B80" s="136"/>
      <c r="C80" s="136" t="s">
        <v>16</v>
      </c>
      <c r="D80" s="147" t="s">
        <v>17</v>
      </c>
      <c r="E80" s="137">
        <v>47671</v>
      </c>
      <c r="F80" s="137">
        <v>26891.97</v>
      </c>
      <c r="G80" s="277">
        <f t="shared" si="3"/>
        <v>0.5641159195317909</v>
      </c>
      <c r="H80" s="291"/>
      <c r="I80" s="291"/>
      <c r="J80" s="296"/>
    </row>
    <row r="81" spans="1:10" s="138" customFormat="1" ht="25.5">
      <c r="A81" s="136"/>
      <c r="B81" s="136"/>
      <c r="C81" s="136" t="s">
        <v>47</v>
      </c>
      <c r="D81" s="147" t="s">
        <v>59</v>
      </c>
      <c r="E81" s="137">
        <v>25900</v>
      </c>
      <c r="F81" s="137">
        <v>25723</v>
      </c>
      <c r="G81" s="277">
        <f t="shared" si="3"/>
        <v>0.9931660231660232</v>
      </c>
      <c r="H81" s="291"/>
      <c r="I81" s="291"/>
      <c r="J81" s="296"/>
    </row>
    <row r="82" spans="1:10" s="138" customFormat="1" ht="12.75">
      <c r="A82" s="136"/>
      <c r="B82" s="136"/>
      <c r="C82" s="136" t="s">
        <v>962</v>
      </c>
      <c r="D82" s="147" t="s">
        <v>4</v>
      </c>
      <c r="E82" s="137">
        <v>14000</v>
      </c>
      <c r="F82" s="137">
        <v>7014.87</v>
      </c>
      <c r="G82" s="277">
        <f t="shared" si="3"/>
        <v>0.5010621428571429</v>
      </c>
      <c r="H82" s="291"/>
      <c r="I82" s="291"/>
      <c r="J82" s="296"/>
    </row>
    <row r="83" spans="1:10" s="138" customFormat="1" ht="12.75">
      <c r="A83" s="136"/>
      <c r="B83" s="136"/>
      <c r="C83" s="136" t="s">
        <v>958</v>
      </c>
      <c r="D83" s="147" t="s">
        <v>959</v>
      </c>
      <c r="E83" s="137">
        <v>137090</v>
      </c>
      <c r="F83" s="137">
        <v>126586.56</v>
      </c>
      <c r="G83" s="277">
        <f t="shared" si="3"/>
        <v>0.9233828871544241</v>
      </c>
      <c r="H83" s="291"/>
      <c r="I83" s="291"/>
      <c r="J83" s="296"/>
    </row>
    <row r="84" spans="1:10" s="138" customFormat="1" ht="12.75">
      <c r="A84" s="136"/>
      <c r="B84" s="136"/>
      <c r="C84" s="136" t="s">
        <v>60</v>
      </c>
      <c r="D84" s="147" t="s">
        <v>61</v>
      </c>
      <c r="E84" s="137">
        <v>55000</v>
      </c>
      <c r="F84" s="137">
        <v>46985.95</v>
      </c>
      <c r="G84" s="277">
        <f t="shared" si="3"/>
        <v>0.85429</v>
      </c>
      <c r="H84" s="291"/>
      <c r="I84" s="291"/>
      <c r="J84" s="296"/>
    </row>
    <row r="85" spans="1:10" s="138" customFormat="1" ht="12.75">
      <c r="A85" s="136"/>
      <c r="B85" s="136"/>
      <c r="C85" s="136" t="s">
        <v>5</v>
      </c>
      <c r="D85" s="147" t="s">
        <v>6</v>
      </c>
      <c r="E85" s="137">
        <v>5000</v>
      </c>
      <c r="F85" s="137">
        <v>223.85</v>
      </c>
      <c r="G85" s="277">
        <f t="shared" si="3"/>
        <v>0.04477</v>
      </c>
      <c r="H85" s="291"/>
      <c r="I85" s="291"/>
      <c r="J85" s="296"/>
    </row>
    <row r="86" spans="1:10" s="138" customFormat="1" ht="12.75">
      <c r="A86" s="136"/>
      <c r="B86" s="136"/>
      <c r="C86" s="136" t="s">
        <v>62</v>
      </c>
      <c r="D86" s="147" t="s">
        <v>63</v>
      </c>
      <c r="E86" s="137">
        <v>2000</v>
      </c>
      <c r="F86" s="137">
        <v>1123</v>
      </c>
      <c r="G86" s="277">
        <f t="shared" si="3"/>
        <v>0.5615</v>
      </c>
      <c r="H86" s="291"/>
      <c r="I86" s="291"/>
      <c r="J86" s="296"/>
    </row>
    <row r="87" spans="1:10" s="138" customFormat="1" ht="12.75">
      <c r="A87" s="136"/>
      <c r="B87" s="136"/>
      <c r="C87" s="136" t="s">
        <v>952</v>
      </c>
      <c r="D87" s="147" t="s">
        <v>953</v>
      </c>
      <c r="E87" s="137">
        <v>186899.76</v>
      </c>
      <c r="F87" s="137">
        <v>170226.06</v>
      </c>
      <c r="G87" s="277">
        <f t="shared" si="3"/>
        <v>0.9107880074324333</v>
      </c>
      <c r="H87" s="291"/>
      <c r="I87" s="291"/>
      <c r="J87" s="296"/>
    </row>
    <row r="88" spans="1:10" s="138" customFormat="1" ht="12.75">
      <c r="A88" s="136"/>
      <c r="B88" s="136"/>
      <c r="C88" s="136" t="s">
        <v>64</v>
      </c>
      <c r="D88" s="147" t="s">
        <v>65</v>
      </c>
      <c r="E88" s="137">
        <v>5400</v>
      </c>
      <c r="F88" s="137">
        <v>5318.2</v>
      </c>
      <c r="G88" s="277">
        <f t="shared" si="3"/>
        <v>0.9848518518518519</v>
      </c>
      <c r="H88" s="291"/>
      <c r="I88" s="291"/>
      <c r="J88" s="296"/>
    </row>
    <row r="89" spans="1:10" s="138" customFormat="1" ht="38.25">
      <c r="A89" s="136"/>
      <c r="B89" s="136"/>
      <c r="C89" s="136" t="s">
        <v>66</v>
      </c>
      <c r="D89" s="147" t="s">
        <v>680</v>
      </c>
      <c r="E89" s="137">
        <v>6500</v>
      </c>
      <c r="F89" s="137">
        <v>4830.23</v>
      </c>
      <c r="G89" s="277">
        <f t="shared" si="3"/>
        <v>0.7431123076923076</v>
      </c>
      <c r="H89" s="291"/>
      <c r="I89" s="291"/>
      <c r="J89" s="296"/>
    </row>
    <row r="90" spans="1:10" s="138" customFormat="1" ht="38.25">
      <c r="A90" s="136"/>
      <c r="B90" s="136"/>
      <c r="C90" s="136" t="s">
        <v>18</v>
      </c>
      <c r="D90" s="147" t="s">
        <v>683</v>
      </c>
      <c r="E90" s="137">
        <v>28000</v>
      </c>
      <c r="F90" s="137">
        <v>24489.92</v>
      </c>
      <c r="G90" s="277">
        <f t="shared" si="3"/>
        <v>0.87464</v>
      </c>
      <c r="H90" s="291"/>
      <c r="I90" s="291"/>
      <c r="J90" s="296"/>
    </row>
    <row r="91" spans="1:10" s="138" customFormat="1" ht="25.5">
      <c r="A91" s="136"/>
      <c r="B91" s="136"/>
      <c r="C91" s="136" t="s">
        <v>67</v>
      </c>
      <c r="D91" s="147" t="s">
        <v>72</v>
      </c>
      <c r="E91" s="137">
        <v>2000</v>
      </c>
      <c r="F91" s="137"/>
      <c r="G91" s="277"/>
      <c r="H91" s="291"/>
      <c r="I91" s="291"/>
      <c r="J91" s="296"/>
    </row>
    <row r="92" spans="1:10" s="138" customFormat="1" ht="12.75">
      <c r="A92" s="136"/>
      <c r="B92" s="136"/>
      <c r="C92" s="136" t="s">
        <v>19</v>
      </c>
      <c r="D92" s="147" t="s">
        <v>20</v>
      </c>
      <c r="E92" s="137">
        <v>15000</v>
      </c>
      <c r="F92" s="137">
        <v>12336.59</v>
      </c>
      <c r="G92" s="277">
        <f t="shared" si="3"/>
        <v>0.8224393333333333</v>
      </c>
      <c r="H92" s="291"/>
      <c r="I92" s="291"/>
      <c r="J92" s="296"/>
    </row>
    <row r="93" spans="1:10" s="138" customFormat="1" ht="12.75">
      <c r="A93" s="136"/>
      <c r="B93" s="136"/>
      <c r="C93" s="136" t="s">
        <v>73</v>
      </c>
      <c r="D93" s="147" t="s">
        <v>77</v>
      </c>
      <c r="E93" s="137">
        <v>6000</v>
      </c>
      <c r="F93" s="137">
        <v>3167.25</v>
      </c>
      <c r="G93" s="277">
        <f t="shared" si="3"/>
        <v>0.527875</v>
      </c>
      <c r="H93" s="291"/>
      <c r="I93" s="291"/>
      <c r="J93" s="296"/>
    </row>
    <row r="94" spans="1:10" s="138" customFormat="1" ht="12.75">
      <c r="A94" s="136"/>
      <c r="B94" s="136"/>
      <c r="C94" s="136" t="s">
        <v>8</v>
      </c>
      <c r="D94" s="147" t="s">
        <v>78</v>
      </c>
      <c r="E94" s="137">
        <v>14000</v>
      </c>
      <c r="F94" s="137">
        <v>8554</v>
      </c>
      <c r="G94" s="277">
        <f t="shared" si="3"/>
        <v>0.611</v>
      </c>
      <c r="H94" s="291"/>
      <c r="I94" s="291"/>
      <c r="J94" s="296"/>
    </row>
    <row r="95" spans="1:10" s="138" customFormat="1" ht="17.25" customHeight="1">
      <c r="A95" s="136"/>
      <c r="B95" s="136"/>
      <c r="C95" s="136" t="s">
        <v>23</v>
      </c>
      <c r="D95" s="147" t="s">
        <v>24</v>
      </c>
      <c r="E95" s="137">
        <v>47023.2</v>
      </c>
      <c r="F95" s="137">
        <v>47023.2</v>
      </c>
      <c r="G95" s="277">
        <f t="shared" si="3"/>
        <v>1</v>
      </c>
      <c r="H95" s="291"/>
      <c r="I95" s="291"/>
      <c r="J95" s="296"/>
    </row>
    <row r="96" spans="1:10" s="138" customFormat="1" ht="25.5">
      <c r="A96" s="136"/>
      <c r="B96" s="136"/>
      <c r="C96" s="136" t="s">
        <v>21</v>
      </c>
      <c r="D96" s="147" t="s">
        <v>22</v>
      </c>
      <c r="E96" s="137">
        <v>25500</v>
      </c>
      <c r="F96" s="137">
        <v>24772.95</v>
      </c>
      <c r="G96" s="277">
        <f t="shared" si="3"/>
        <v>0.9714882352941177</v>
      </c>
      <c r="H96" s="291"/>
      <c r="I96" s="291"/>
      <c r="J96" s="296"/>
    </row>
    <row r="97" spans="1:10" s="138" customFormat="1" ht="25.5">
      <c r="A97" s="136"/>
      <c r="B97" s="136"/>
      <c r="C97" s="136" t="s">
        <v>79</v>
      </c>
      <c r="D97" s="147" t="s">
        <v>80</v>
      </c>
      <c r="E97" s="137"/>
      <c r="F97" s="137"/>
      <c r="G97" s="277"/>
      <c r="H97" s="291">
        <v>28900</v>
      </c>
      <c r="I97" s="291">
        <v>6900</v>
      </c>
      <c r="J97" s="296">
        <f>I97/H97</f>
        <v>0.23875432525951557</v>
      </c>
    </row>
    <row r="98" spans="1:10" s="152" customFormat="1" ht="25.5">
      <c r="A98" s="150"/>
      <c r="B98" s="150" t="s">
        <v>860</v>
      </c>
      <c r="C98" s="150"/>
      <c r="D98" s="151" t="s">
        <v>195</v>
      </c>
      <c r="E98" s="116">
        <f>SUM(E75:E97)</f>
        <v>2823256.96</v>
      </c>
      <c r="F98" s="116">
        <f>SUM(F75:F97)</f>
        <v>2403289.7900000005</v>
      </c>
      <c r="G98" s="275">
        <f t="shared" si="3"/>
        <v>0.8512472736452584</v>
      </c>
      <c r="H98" s="290">
        <f>SUM(H75:H97)</f>
        <v>28900</v>
      </c>
      <c r="I98" s="290">
        <f>SUM(I75:I97)</f>
        <v>6900</v>
      </c>
      <c r="J98" s="295">
        <f>I98/H98</f>
        <v>0.23875432525951557</v>
      </c>
    </row>
    <row r="99" spans="1:10" s="138" customFormat="1" ht="63.75">
      <c r="A99" s="136"/>
      <c r="B99" s="136"/>
      <c r="C99" s="136" t="s">
        <v>68</v>
      </c>
      <c r="D99" s="144" t="s">
        <v>687</v>
      </c>
      <c r="E99" s="137">
        <v>4172.1</v>
      </c>
      <c r="F99" s="137">
        <v>4172.1</v>
      </c>
      <c r="G99" s="277">
        <f t="shared" si="3"/>
        <v>1</v>
      </c>
      <c r="H99" s="291"/>
      <c r="I99" s="291"/>
      <c r="J99" s="296"/>
    </row>
    <row r="100" spans="1:10" s="138" customFormat="1" ht="25.5">
      <c r="A100" s="136"/>
      <c r="B100" s="136"/>
      <c r="C100" s="136" t="s">
        <v>46</v>
      </c>
      <c r="D100" s="147" t="s">
        <v>682</v>
      </c>
      <c r="E100" s="137">
        <v>10339</v>
      </c>
      <c r="F100" s="137">
        <v>10339</v>
      </c>
      <c r="G100" s="277">
        <f t="shared" si="3"/>
        <v>1</v>
      </c>
      <c r="H100" s="291"/>
      <c r="I100" s="291"/>
      <c r="J100" s="296"/>
    </row>
    <row r="101" spans="1:10" s="138" customFormat="1" ht="25.5">
      <c r="A101" s="136"/>
      <c r="B101" s="136"/>
      <c r="C101" s="136" t="s">
        <v>84</v>
      </c>
      <c r="D101" s="147" t="s">
        <v>85</v>
      </c>
      <c r="E101" s="137">
        <v>9290</v>
      </c>
      <c r="F101" s="137">
        <v>9290</v>
      </c>
      <c r="G101" s="277">
        <f t="shared" si="3"/>
        <v>1</v>
      </c>
      <c r="H101" s="291"/>
      <c r="I101" s="291"/>
      <c r="J101" s="296"/>
    </row>
    <row r="102" spans="1:10" s="138" customFormat="1" ht="12.75">
      <c r="A102" s="136"/>
      <c r="B102" s="136"/>
      <c r="C102" s="136" t="s">
        <v>2</v>
      </c>
      <c r="D102" s="147" t="s">
        <v>3</v>
      </c>
      <c r="E102" s="137">
        <v>2763</v>
      </c>
      <c r="F102" s="137">
        <v>377.5</v>
      </c>
      <c r="G102" s="277">
        <f t="shared" si="3"/>
        <v>0.13662685486789722</v>
      </c>
      <c r="H102" s="291"/>
      <c r="I102" s="291"/>
      <c r="J102" s="296"/>
    </row>
    <row r="103" spans="1:10" s="138" customFormat="1" ht="12.75">
      <c r="A103" s="136"/>
      <c r="B103" s="136"/>
      <c r="C103" s="136" t="s">
        <v>16</v>
      </c>
      <c r="D103" s="147" t="s">
        <v>17</v>
      </c>
      <c r="E103" s="137">
        <v>447</v>
      </c>
      <c r="F103" s="137">
        <v>61.25</v>
      </c>
      <c r="G103" s="277">
        <f t="shared" si="3"/>
        <v>0.13702460850111856</v>
      </c>
      <c r="H103" s="291"/>
      <c r="I103" s="291"/>
      <c r="J103" s="296"/>
    </row>
    <row r="104" spans="1:10" s="138" customFormat="1" ht="12.75">
      <c r="A104" s="136"/>
      <c r="B104" s="136"/>
      <c r="C104" s="136" t="s">
        <v>962</v>
      </c>
      <c r="D104" s="147" t="s">
        <v>4</v>
      </c>
      <c r="E104" s="137">
        <v>2500</v>
      </c>
      <c r="F104" s="137">
        <v>2500</v>
      </c>
      <c r="G104" s="277">
        <f t="shared" si="3"/>
        <v>1</v>
      </c>
      <c r="H104" s="291"/>
      <c r="I104" s="291"/>
      <c r="J104" s="296"/>
    </row>
    <row r="105" spans="1:10" s="138" customFormat="1" ht="12.75">
      <c r="A105" s="136"/>
      <c r="B105" s="136"/>
      <c r="C105" s="136" t="s">
        <v>958</v>
      </c>
      <c r="D105" s="147" t="s">
        <v>959</v>
      </c>
      <c r="E105" s="137">
        <v>800</v>
      </c>
      <c r="F105" s="137">
        <v>800</v>
      </c>
      <c r="G105" s="277">
        <f t="shared" si="3"/>
        <v>1</v>
      </c>
      <c r="H105" s="291"/>
      <c r="I105" s="291"/>
      <c r="J105" s="296"/>
    </row>
    <row r="106" spans="1:10" s="138" customFormat="1" ht="76.5">
      <c r="A106" s="136"/>
      <c r="B106" s="136"/>
      <c r="C106" s="136" t="s">
        <v>86</v>
      </c>
      <c r="D106" s="147" t="s">
        <v>87</v>
      </c>
      <c r="E106" s="137">
        <v>390</v>
      </c>
      <c r="F106" s="137">
        <v>390</v>
      </c>
      <c r="G106" s="277">
        <f t="shared" si="3"/>
        <v>1</v>
      </c>
      <c r="H106" s="291"/>
      <c r="I106" s="291"/>
      <c r="J106" s="296"/>
    </row>
    <row r="107" spans="1:10" s="152" customFormat="1" ht="12.75">
      <c r="A107" s="150"/>
      <c r="B107" s="150" t="s">
        <v>407</v>
      </c>
      <c r="C107" s="150"/>
      <c r="D107" s="151" t="s">
        <v>88</v>
      </c>
      <c r="E107" s="116">
        <f>SUM(E99:E106)</f>
        <v>30701.1</v>
      </c>
      <c r="F107" s="116">
        <f>SUM(F99:F106)</f>
        <v>27929.85</v>
      </c>
      <c r="G107" s="275">
        <f t="shared" si="3"/>
        <v>0.90973450462687</v>
      </c>
      <c r="H107" s="290"/>
      <c r="I107" s="290"/>
      <c r="J107" s="295"/>
    </row>
    <row r="108" spans="1:10" s="138" customFormat="1" ht="12.75">
      <c r="A108" s="136"/>
      <c r="B108" s="136"/>
      <c r="C108" s="76" t="s">
        <v>962</v>
      </c>
      <c r="D108" s="147" t="s">
        <v>4</v>
      </c>
      <c r="E108" s="137">
        <v>12000</v>
      </c>
      <c r="F108" s="137">
        <v>8000</v>
      </c>
      <c r="G108" s="277">
        <f t="shared" si="3"/>
        <v>0.6666666666666666</v>
      </c>
      <c r="H108" s="291"/>
      <c r="I108" s="291"/>
      <c r="J108" s="296"/>
    </row>
    <row r="109" spans="1:10" s="138" customFormat="1" ht="12.75">
      <c r="A109" s="136"/>
      <c r="B109" s="136"/>
      <c r="C109" s="76" t="s">
        <v>958</v>
      </c>
      <c r="D109" s="147" t="s">
        <v>959</v>
      </c>
      <c r="E109" s="137">
        <v>58281</v>
      </c>
      <c r="F109" s="137">
        <v>58271.29</v>
      </c>
      <c r="G109" s="277">
        <f t="shared" si="3"/>
        <v>0.9998333933872102</v>
      </c>
      <c r="H109" s="291"/>
      <c r="I109" s="291"/>
      <c r="J109" s="296"/>
    </row>
    <row r="110" spans="1:10" s="138" customFormat="1" ht="12.75">
      <c r="A110" s="136"/>
      <c r="B110" s="136"/>
      <c r="C110" s="136" t="s">
        <v>952</v>
      </c>
      <c r="D110" s="147" t="s">
        <v>953</v>
      </c>
      <c r="E110" s="137">
        <v>17981.8</v>
      </c>
      <c r="F110" s="137">
        <v>9519.48</v>
      </c>
      <c r="G110" s="277">
        <f t="shared" si="3"/>
        <v>0.5293952774471966</v>
      </c>
      <c r="H110" s="291"/>
      <c r="I110" s="291"/>
      <c r="J110" s="296"/>
    </row>
    <row r="111" spans="1:10" s="138" customFormat="1" ht="12.75">
      <c r="A111" s="136"/>
      <c r="B111" s="136"/>
      <c r="C111" s="136" t="s">
        <v>8</v>
      </c>
      <c r="D111" s="147" t="s">
        <v>78</v>
      </c>
      <c r="E111" s="137">
        <v>1991.2</v>
      </c>
      <c r="F111" s="137">
        <v>1973.2</v>
      </c>
      <c r="G111" s="277">
        <f t="shared" si="3"/>
        <v>0.9909602249899558</v>
      </c>
      <c r="H111" s="291"/>
      <c r="I111" s="291"/>
      <c r="J111" s="296"/>
    </row>
    <row r="112" spans="1:10" s="152" customFormat="1" ht="12.75">
      <c r="A112" s="150"/>
      <c r="B112" s="150" t="s">
        <v>409</v>
      </c>
      <c r="C112" s="150"/>
      <c r="D112" s="151" t="s">
        <v>410</v>
      </c>
      <c r="E112" s="116">
        <f>SUM(E108:E111)</f>
        <v>90254</v>
      </c>
      <c r="F112" s="116">
        <f>SUM(F108:F111)</f>
        <v>77763.97</v>
      </c>
      <c r="G112" s="275">
        <f t="shared" si="3"/>
        <v>0.8616124493097259</v>
      </c>
      <c r="H112" s="290"/>
      <c r="I112" s="290"/>
      <c r="J112" s="295"/>
    </row>
    <row r="113" spans="1:10" s="138" customFormat="1" ht="12.75">
      <c r="A113" s="136"/>
      <c r="B113" s="136"/>
      <c r="C113" s="136" t="s">
        <v>2</v>
      </c>
      <c r="D113" s="147" t="s">
        <v>3</v>
      </c>
      <c r="E113" s="137">
        <v>526</v>
      </c>
      <c r="F113" s="137"/>
      <c r="G113" s="277"/>
      <c r="H113" s="291"/>
      <c r="I113" s="291"/>
      <c r="J113" s="296"/>
    </row>
    <row r="114" spans="1:10" s="138" customFormat="1" ht="12.75">
      <c r="A114" s="136"/>
      <c r="B114" s="136"/>
      <c r="C114" s="136" t="s">
        <v>16</v>
      </c>
      <c r="D114" s="147" t="s">
        <v>17</v>
      </c>
      <c r="E114" s="137">
        <v>247</v>
      </c>
      <c r="F114" s="137"/>
      <c r="G114" s="277"/>
      <c r="H114" s="291"/>
      <c r="I114" s="291"/>
      <c r="J114" s="296"/>
    </row>
    <row r="115" spans="1:10" s="138" customFormat="1" ht="12.75">
      <c r="A115" s="136"/>
      <c r="B115" s="136"/>
      <c r="C115" s="136" t="s">
        <v>962</v>
      </c>
      <c r="D115" s="147" t="s">
        <v>4</v>
      </c>
      <c r="E115" s="137">
        <v>26427</v>
      </c>
      <c r="F115" s="137">
        <v>25427</v>
      </c>
      <c r="G115" s="277">
        <f t="shared" si="3"/>
        <v>0.9621599122109963</v>
      </c>
      <c r="H115" s="291"/>
      <c r="I115" s="291"/>
      <c r="J115" s="296"/>
    </row>
    <row r="116" spans="1:10" s="138" customFormat="1" ht="12.75">
      <c r="A116" s="136"/>
      <c r="B116" s="136"/>
      <c r="C116" s="136" t="s">
        <v>958</v>
      </c>
      <c r="D116" s="147" t="s">
        <v>959</v>
      </c>
      <c r="E116" s="137">
        <v>55476</v>
      </c>
      <c r="F116" s="137">
        <v>55075.23</v>
      </c>
      <c r="G116" s="277">
        <f t="shared" si="3"/>
        <v>0.9927757949383518</v>
      </c>
      <c r="H116" s="291"/>
      <c r="I116" s="291"/>
      <c r="J116" s="296"/>
    </row>
    <row r="117" spans="1:10" s="138" customFormat="1" ht="12.75">
      <c r="A117" s="136"/>
      <c r="B117" s="136"/>
      <c r="C117" s="136" t="s">
        <v>952</v>
      </c>
      <c r="D117" s="147" t="s">
        <v>953</v>
      </c>
      <c r="E117" s="137">
        <v>112071</v>
      </c>
      <c r="F117" s="137">
        <v>111010.44</v>
      </c>
      <c r="G117" s="277">
        <f t="shared" si="3"/>
        <v>0.9905367133335118</v>
      </c>
      <c r="H117" s="291"/>
      <c r="I117" s="291"/>
      <c r="J117" s="296"/>
    </row>
    <row r="118" spans="1:10" s="152" customFormat="1" ht="25.5">
      <c r="A118" s="150"/>
      <c r="B118" s="150" t="s">
        <v>196</v>
      </c>
      <c r="C118" s="150"/>
      <c r="D118" s="151" t="s">
        <v>334</v>
      </c>
      <c r="E118" s="116">
        <f>SUM(E113:E117)</f>
        <v>194747</v>
      </c>
      <c r="F118" s="116">
        <f>SUM(F113:F117)</f>
        <v>191512.67</v>
      </c>
      <c r="G118" s="275">
        <f t="shared" si="3"/>
        <v>0.9833921446800208</v>
      </c>
      <c r="H118" s="290"/>
      <c r="I118" s="290"/>
      <c r="J118" s="295"/>
    </row>
    <row r="119" spans="1:10" s="138" customFormat="1" ht="38.25">
      <c r="A119" s="136"/>
      <c r="B119" s="136"/>
      <c r="C119" s="136" t="s">
        <v>81</v>
      </c>
      <c r="D119" s="147" t="s">
        <v>102</v>
      </c>
      <c r="E119" s="137">
        <v>13700</v>
      </c>
      <c r="F119" s="137">
        <v>6700</v>
      </c>
      <c r="G119" s="277">
        <f aca="true" t="shared" si="4" ref="G119:G199">F119/E119</f>
        <v>0.48905109489051096</v>
      </c>
      <c r="H119" s="291"/>
      <c r="I119" s="291"/>
      <c r="J119" s="296"/>
    </row>
    <row r="120" spans="1:10" s="138" customFormat="1" ht="15.75" customHeight="1">
      <c r="A120" s="136"/>
      <c r="B120" s="136"/>
      <c r="C120" s="136" t="s">
        <v>46</v>
      </c>
      <c r="D120" s="147" t="s">
        <v>682</v>
      </c>
      <c r="E120" s="137">
        <v>400</v>
      </c>
      <c r="F120" s="137">
        <v>60</v>
      </c>
      <c r="G120" s="277">
        <f t="shared" si="4"/>
        <v>0.15</v>
      </c>
      <c r="H120" s="291"/>
      <c r="I120" s="291"/>
      <c r="J120" s="296"/>
    </row>
    <row r="121" spans="1:10" s="138" customFormat="1" ht="12.75">
      <c r="A121" s="136"/>
      <c r="B121" s="136"/>
      <c r="C121" s="136" t="s">
        <v>12</v>
      </c>
      <c r="D121" s="147" t="s">
        <v>13</v>
      </c>
      <c r="E121" s="137">
        <v>37369.6</v>
      </c>
      <c r="F121" s="137">
        <v>19488</v>
      </c>
      <c r="G121" s="277">
        <f t="shared" si="4"/>
        <v>0.5214934064052064</v>
      </c>
      <c r="H121" s="291"/>
      <c r="I121" s="291"/>
      <c r="J121" s="296"/>
    </row>
    <row r="122" spans="1:10" s="138" customFormat="1" ht="12.75">
      <c r="A122" s="136"/>
      <c r="B122" s="136"/>
      <c r="C122" s="136" t="s">
        <v>14</v>
      </c>
      <c r="D122" s="147" t="s">
        <v>15</v>
      </c>
      <c r="E122" s="137">
        <v>1550.4</v>
      </c>
      <c r="F122" s="137">
        <v>1550.4</v>
      </c>
      <c r="G122" s="277">
        <f t="shared" si="4"/>
        <v>1</v>
      </c>
      <c r="H122" s="291"/>
      <c r="I122" s="291"/>
      <c r="J122" s="296"/>
    </row>
    <row r="123" spans="1:10" s="138" customFormat="1" ht="12.75">
      <c r="A123" s="136"/>
      <c r="B123" s="136"/>
      <c r="C123" s="136" t="s">
        <v>103</v>
      </c>
      <c r="D123" s="147" t="s">
        <v>104</v>
      </c>
      <c r="E123" s="137">
        <v>62000</v>
      </c>
      <c r="F123" s="137">
        <v>53597.1</v>
      </c>
      <c r="G123" s="277">
        <f t="shared" si="4"/>
        <v>0.8644693548387097</v>
      </c>
      <c r="H123" s="291"/>
      <c r="I123" s="291"/>
      <c r="J123" s="296"/>
    </row>
    <row r="124" spans="1:10" s="138" customFormat="1" ht="12.75">
      <c r="A124" s="136"/>
      <c r="B124" s="136"/>
      <c r="C124" s="136" t="s">
        <v>2</v>
      </c>
      <c r="D124" s="147" t="s">
        <v>3</v>
      </c>
      <c r="E124" s="137">
        <v>6734</v>
      </c>
      <c r="F124" s="137">
        <v>3282.52</v>
      </c>
      <c r="G124" s="277">
        <f t="shared" si="4"/>
        <v>0.4874547074547074</v>
      </c>
      <c r="H124" s="291"/>
      <c r="I124" s="291"/>
      <c r="J124" s="296"/>
    </row>
    <row r="125" spans="1:10" s="138" customFormat="1" ht="12.75">
      <c r="A125" s="136"/>
      <c r="B125" s="136"/>
      <c r="C125" s="136" t="s">
        <v>16</v>
      </c>
      <c r="D125" s="147" t="s">
        <v>17</v>
      </c>
      <c r="E125" s="137">
        <v>500</v>
      </c>
      <c r="F125" s="137">
        <v>17.15</v>
      </c>
      <c r="G125" s="277">
        <f t="shared" si="4"/>
        <v>0.0343</v>
      </c>
      <c r="H125" s="291"/>
      <c r="I125" s="291"/>
      <c r="J125" s="296"/>
    </row>
    <row r="126" spans="1:10" s="138" customFormat="1" ht="12.75">
      <c r="A126" s="136"/>
      <c r="B126" s="136"/>
      <c r="C126" s="136" t="s">
        <v>962</v>
      </c>
      <c r="D126" s="147" t="s">
        <v>4</v>
      </c>
      <c r="E126" s="137">
        <v>11800</v>
      </c>
      <c r="F126" s="137">
        <v>9200</v>
      </c>
      <c r="G126" s="277">
        <f t="shared" si="4"/>
        <v>0.7796610169491526</v>
      </c>
      <c r="H126" s="291"/>
      <c r="I126" s="291"/>
      <c r="J126" s="296"/>
    </row>
    <row r="127" spans="1:10" s="138" customFormat="1" ht="12.75">
      <c r="A127" s="136"/>
      <c r="B127" s="136"/>
      <c r="C127" s="136" t="s">
        <v>958</v>
      </c>
      <c r="D127" s="147" t="s">
        <v>959</v>
      </c>
      <c r="E127" s="137">
        <v>36006</v>
      </c>
      <c r="F127" s="137">
        <v>27684.93</v>
      </c>
      <c r="G127" s="277">
        <f t="shared" si="4"/>
        <v>0.7688976837193802</v>
      </c>
      <c r="H127" s="291"/>
      <c r="I127" s="291"/>
      <c r="J127" s="296"/>
    </row>
    <row r="128" spans="1:10" s="138" customFormat="1" ht="12.75">
      <c r="A128" s="136"/>
      <c r="B128" s="136"/>
      <c r="C128" s="136" t="s">
        <v>62</v>
      </c>
      <c r="D128" s="147" t="s">
        <v>63</v>
      </c>
      <c r="E128" s="137">
        <v>300</v>
      </c>
      <c r="F128" s="137"/>
      <c r="G128" s="277"/>
      <c r="H128" s="291"/>
      <c r="I128" s="291"/>
      <c r="J128" s="296"/>
    </row>
    <row r="129" spans="1:10" s="138" customFormat="1" ht="12.75">
      <c r="A129" s="136"/>
      <c r="B129" s="136"/>
      <c r="C129" s="136" t="s">
        <v>952</v>
      </c>
      <c r="D129" s="147" t="s">
        <v>953</v>
      </c>
      <c r="E129" s="137">
        <v>50000.07</v>
      </c>
      <c r="F129" s="137">
        <v>31372.46</v>
      </c>
      <c r="G129" s="277">
        <f t="shared" si="4"/>
        <v>0.6274483215723498</v>
      </c>
      <c r="H129" s="291"/>
      <c r="I129" s="291"/>
      <c r="J129" s="296"/>
    </row>
    <row r="130" spans="1:10" s="138" customFormat="1" ht="38.25">
      <c r="A130" s="136"/>
      <c r="B130" s="136"/>
      <c r="C130" s="136" t="s">
        <v>66</v>
      </c>
      <c r="D130" s="147" t="s">
        <v>680</v>
      </c>
      <c r="E130" s="137">
        <v>500</v>
      </c>
      <c r="F130" s="137"/>
      <c r="G130" s="277"/>
      <c r="H130" s="291"/>
      <c r="I130" s="291"/>
      <c r="J130" s="296"/>
    </row>
    <row r="131" spans="1:10" s="138" customFormat="1" ht="12.75">
      <c r="A131" s="136"/>
      <c r="B131" s="136"/>
      <c r="C131" s="136" t="s">
        <v>8</v>
      </c>
      <c r="D131" s="147" t="s">
        <v>78</v>
      </c>
      <c r="E131" s="137">
        <v>15000</v>
      </c>
      <c r="F131" s="137">
        <v>11671.46</v>
      </c>
      <c r="G131" s="277">
        <f t="shared" si="4"/>
        <v>0.7780973333333333</v>
      </c>
      <c r="H131" s="291"/>
      <c r="I131" s="291"/>
      <c r="J131" s="296"/>
    </row>
    <row r="132" spans="1:10" s="138" customFormat="1" ht="19.5" customHeight="1">
      <c r="A132" s="136"/>
      <c r="B132" s="136"/>
      <c r="C132" s="136" t="s">
        <v>23</v>
      </c>
      <c r="D132" s="147" t="s">
        <v>24</v>
      </c>
      <c r="E132" s="137">
        <v>1093.93</v>
      </c>
      <c r="F132" s="137">
        <v>1093.93</v>
      </c>
      <c r="G132" s="277">
        <f t="shared" si="4"/>
        <v>1</v>
      </c>
      <c r="H132" s="291"/>
      <c r="I132" s="291"/>
      <c r="J132" s="296"/>
    </row>
    <row r="133" spans="1:10" s="152" customFormat="1" ht="12.75">
      <c r="A133" s="150"/>
      <c r="B133" s="150" t="s">
        <v>197</v>
      </c>
      <c r="C133" s="150"/>
      <c r="D133" s="151" t="s">
        <v>833</v>
      </c>
      <c r="E133" s="116">
        <f>SUM(E119:E132)</f>
        <v>236954</v>
      </c>
      <c r="F133" s="116">
        <f>SUM(F119:F132)</f>
        <v>165717.94999999998</v>
      </c>
      <c r="G133" s="275">
        <f t="shared" si="4"/>
        <v>0.6993675987744457</v>
      </c>
      <c r="H133" s="290"/>
      <c r="I133" s="290"/>
      <c r="J133" s="295"/>
    </row>
    <row r="134" spans="1:10" s="158" customFormat="1" ht="15.75">
      <c r="A134" s="155" t="s">
        <v>853</v>
      </c>
      <c r="B134" s="155"/>
      <c r="C134" s="155"/>
      <c r="D134" s="156" t="s">
        <v>198</v>
      </c>
      <c r="E134" s="157">
        <f>E70+E74+E98+E107+E112+E118+E133</f>
        <v>3661371.49</v>
      </c>
      <c r="F134" s="157">
        <f>F70+F74+F98+F107+F112+F118+F133</f>
        <v>3128015.080000001</v>
      </c>
      <c r="G134" s="275">
        <f t="shared" si="4"/>
        <v>0.8543287914223642</v>
      </c>
      <c r="H134" s="292">
        <f>H98</f>
        <v>28900</v>
      </c>
      <c r="I134" s="292">
        <f>I98</f>
        <v>6900</v>
      </c>
      <c r="J134" s="297">
        <f>I134/H134</f>
        <v>0.23875432525951557</v>
      </c>
    </row>
    <row r="135" spans="1:10" s="12" customFormat="1" ht="12.75">
      <c r="A135" s="76"/>
      <c r="B135" s="76"/>
      <c r="C135" s="76" t="s">
        <v>958</v>
      </c>
      <c r="D135" s="147" t="s">
        <v>959</v>
      </c>
      <c r="E135" s="112">
        <v>1350</v>
      </c>
      <c r="F135" s="112">
        <v>1350</v>
      </c>
      <c r="G135" s="277">
        <f t="shared" si="4"/>
        <v>1</v>
      </c>
      <c r="H135" s="289"/>
      <c r="I135" s="289"/>
      <c r="J135" s="294"/>
    </row>
    <row r="136" spans="1:10" s="138" customFormat="1" ht="38.25">
      <c r="A136" s="136"/>
      <c r="B136" s="136"/>
      <c r="C136" s="136" t="s">
        <v>18</v>
      </c>
      <c r="D136" s="147" t="s">
        <v>683</v>
      </c>
      <c r="E136" s="137">
        <v>920</v>
      </c>
      <c r="F136" s="137">
        <v>920</v>
      </c>
      <c r="G136" s="277">
        <f t="shared" si="4"/>
        <v>1</v>
      </c>
      <c r="H136" s="291"/>
      <c r="I136" s="291"/>
      <c r="J136" s="296"/>
    </row>
    <row r="137" spans="1:10" s="152" customFormat="1" ht="25.5">
      <c r="A137" s="150"/>
      <c r="B137" s="150" t="s">
        <v>866</v>
      </c>
      <c r="C137" s="150"/>
      <c r="D137" s="151" t="s">
        <v>199</v>
      </c>
      <c r="E137" s="116">
        <f>SUM(E135:E136)</f>
        <v>2270</v>
      </c>
      <c r="F137" s="116">
        <f>SUM(F135:F136)</f>
        <v>2270</v>
      </c>
      <c r="G137" s="275">
        <f t="shared" si="4"/>
        <v>1</v>
      </c>
      <c r="H137" s="290"/>
      <c r="I137" s="290"/>
      <c r="J137" s="295"/>
    </row>
    <row r="138" spans="1:10" s="138" customFormat="1" ht="12.75">
      <c r="A138" s="136"/>
      <c r="B138" s="136"/>
      <c r="C138" s="136" t="s">
        <v>25</v>
      </c>
      <c r="D138" s="147" t="s">
        <v>26</v>
      </c>
      <c r="E138" s="137">
        <v>15860</v>
      </c>
      <c r="F138" s="137">
        <v>15700</v>
      </c>
      <c r="G138" s="277">
        <f t="shared" si="4"/>
        <v>0.9899117276166457</v>
      </c>
      <c r="H138" s="291"/>
      <c r="I138" s="291"/>
      <c r="J138" s="296"/>
    </row>
    <row r="139" spans="1:10" s="138" customFormat="1" ht="12.75">
      <c r="A139" s="136"/>
      <c r="B139" s="136"/>
      <c r="C139" s="136" t="s">
        <v>2</v>
      </c>
      <c r="D139" s="147" t="s">
        <v>3</v>
      </c>
      <c r="E139" s="137">
        <v>1391.06</v>
      </c>
      <c r="F139" s="137">
        <v>1391.06</v>
      </c>
      <c r="G139" s="277">
        <f t="shared" si="4"/>
        <v>1</v>
      </c>
      <c r="H139" s="291"/>
      <c r="I139" s="291"/>
      <c r="J139" s="296"/>
    </row>
    <row r="140" spans="1:10" s="138" customFormat="1" ht="12.75">
      <c r="A140" s="136"/>
      <c r="B140" s="136"/>
      <c r="C140" s="136" t="s">
        <v>16</v>
      </c>
      <c r="D140" s="147" t="s">
        <v>17</v>
      </c>
      <c r="E140" s="137">
        <v>209.77</v>
      </c>
      <c r="F140" s="137">
        <v>209.77</v>
      </c>
      <c r="G140" s="277">
        <f t="shared" si="4"/>
        <v>1</v>
      </c>
      <c r="H140" s="291"/>
      <c r="I140" s="291"/>
      <c r="J140" s="296"/>
    </row>
    <row r="141" spans="1:10" s="138" customFormat="1" ht="12.75">
      <c r="A141" s="136"/>
      <c r="B141" s="136"/>
      <c r="C141" s="136" t="s">
        <v>962</v>
      </c>
      <c r="D141" s="147" t="s">
        <v>4</v>
      </c>
      <c r="E141" s="137">
        <v>10462</v>
      </c>
      <c r="F141" s="137">
        <v>10462</v>
      </c>
      <c r="G141" s="277">
        <f t="shared" si="4"/>
        <v>1</v>
      </c>
      <c r="H141" s="291"/>
      <c r="I141" s="291"/>
      <c r="J141" s="296"/>
    </row>
    <row r="142" spans="1:10" s="138" customFormat="1" ht="12.75">
      <c r="A142" s="136"/>
      <c r="B142" s="136"/>
      <c r="C142" s="136" t="s">
        <v>958</v>
      </c>
      <c r="D142" s="147" t="s">
        <v>959</v>
      </c>
      <c r="E142" s="137">
        <v>2239.63</v>
      </c>
      <c r="F142" s="137">
        <v>2239.63</v>
      </c>
      <c r="G142" s="277">
        <f t="shared" si="4"/>
        <v>1</v>
      </c>
      <c r="H142" s="291"/>
      <c r="I142" s="291"/>
      <c r="J142" s="296"/>
    </row>
    <row r="143" spans="1:10" s="138" customFormat="1" ht="12.75">
      <c r="A143" s="136"/>
      <c r="B143" s="136"/>
      <c r="C143" s="136" t="s">
        <v>952</v>
      </c>
      <c r="D143" s="147" t="s">
        <v>953</v>
      </c>
      <c r="E143" s="137">
        <v>741.32</v>
      </c>
      <c r="F143" s="137">
        <v>741.32</v>
      </c>
      <c r="G143" s="277">
        <f t="shared" si="4"/>
        <v>1</v>
      </c>
      <c r="H143" s="291"/>
      <c r="I143" s="291"/>
      <c r="J143" s="296"/>
    </row>
    <row r="144" spans="1:10" s="138" customFormat="1" ht="12.75">
      <c r="A144" s="136"/>
      <c r="B144" s="136"/>
      <c r="C144" s="136" t="s">
        <v>19</v>
      </c>
      <c r="D144" s="147" t="s">
        <v>20</v>
      </c>
      <c r="E144" s="137">
        <v>8.22</v>
      </c>
      <c r="F144" s="137">
        <v>8.22</v>
      </c>
      <c r="G144" s="277">
        <f t="shared" si="4"/>
        <v>1</v>
      </c>
      <c r="H144" s="291"/>
      <c r="I144" s="291"/>
      <c r="J144" s="296"/>
    </row>
    <row r="145" spans="1:10" s="152" customFormat="1" ht="12.75">
      <c r="A145" s="150"/>
      <c r="B145" s="150" t="s">
        <v>413</v>
      </c>
      <c r="C145" s="150"/>
      <c r="D145" s="151" t="s">
        <v>89</v>
      </c>
      <c r="E145" s="116">
        <f>SUM(E138:E144)</f>
        <v>30912.000000000004</v>
      </c>
      <c r="F145" s="116">
        <f>SUM(F138:F144)</f>
        <v>30752.000000000004</v>
      </c>
      <c r="G145" s="275">
        <f t="shared" si="4"/>
        <v>0.994824016563147</v>
      </c>
      <c r="H145" s="290"/>
      <c r="I145" s="290"/>
      <c r="J145" s="295"/>
    </row>
    <row r="146" spans="1:10" s="49" customFormat="1" ht="33.75">
      <c r="A146" s="155" t="s">
        <v>864</v>
      </c>
      <c r="B146" s="77"/>
      <c r="C146" s="149"/>
      <c r="D146" s="146" t="s">
        <v>200</v>
      </c>
      <c r="E146" s="157">
        <f>E137+E145</f>
        <v>33182</v>
      </c>
      <c r="F146" s="113">
        <f>F137+F145</f>
        <v>33022</v>
      </c>
      <c r="G146" s="275">
        <f t="shared" si="4"/>
        <v>0.9951781086131035</v>
      </c>
      <c r="H146" s="288"/>
      <c r="I146" s="288"/>
      <c r="J146" s="293"/>
    </row>
    <row r="147" spans="1:10" s="138" customFormat="1" ht="12.75">
      <c r="A147" s="136"/>
      <c r="B147" s="136"/>
      <c r="C147" s="136" t="s">
        <v>879</v>
      </c>
      <c r="D147" s="147" t="s">
        <v>595</v>
      </c>
      <c r="E147" s="137">
        <v>34100</v>
      </c>
      <c r="F147" s="137">
        <v>24000</v>
      </c>
      <c r="G147" s="277">
        <f t="shared" si="4"/>
        <v>0.7038123167155426</v>
      </c>
      <c r="H147" s="291"/>
      <c r="I147" s="291"/>
      <c r="J147" s="296"/>
    </row>
    <row r="148" spans="1:10" s="152" customFormat="1" ht="12.75">
      <c r="A148" s="150"/>
      <c r="B148" s="150" t="s">
        <v>201</v>
      </c>
      <c r="C148" s="150"/>
      <c r="D148" s="151" t="s">
        <v>202</v>
      </c>
      <c r="E148" s="116">
        <f>SUM(E147)</f>
        <v>34100</v>
      </c>
      <c r="F148" s="116">
        <f>SUM(F147)</f>
        <v>24000</v>
      </c>
      <c r="G148" s="275">
        <f t="shared" si="4"/>
        <v>0.7038123167155426</v>
      </c>
      <c r="H148" s="290"/>
      <c r="I148" s="290"/>
      <c r="J148" s="295"/>
    </row>
    <row r="149" spans="1:10" s="138" customFormat="1" ht="38.25">
      <c r="A149" s="136"/>
      <c r="B149" s="136"/>
      <c r="C149" s="136" t="s">
        <v>880</v>
      </c>
      <c r="D149" s="147" t="s">
        <v>898</v>
      </c>
      <c r="E149" s="137">
        <v>79123</v>
      </c>
      <c r="F149" s="137">
        <v>79123</v>
      </c>
      <c r="G149" s="277">
        <f t="shared" si="4"/>
        <v>1</v>
      </c>
      <c r="H149" s="291"/>
      <c r="I149" s="291"/>
      <c r="J149" s="296"/>
    </row>
    <row r="150" spans="1:10" s="138" customFormat="1" ht="12.75">
      <c r="A150" s="136"/>
      <c r="B150" s="136"/>
      <c r="C150" s="136" t="s">
        <v>25</v>
      </c>
      <c r="D150" s="147" t="s">
        <v>26</v>
      </c>
      <c r="E150" s="137">
        <v>32000</v>
      </c>
      <c r="F150" s="137">
        <v>30942.71</v>
      </c>
      <c r="G150" s="277">
        <f t="shared" si="4"/>
        <v>0.9669596874999999</v>
      </c>
      <c r="H150" s="291"/>
      <c r="I150" s="291"/>
      <c r="J150" s="296"/>
    </row>
    <row r="151" spans="1:10" s="138" customFormat="1" ht="12.75">
      <c r="A151" s="136"/>
      <c r="B151" s="136"/>
      <c r="C151" s="136" t="s">
        <v>2</v>
      </c>
      <c r="D151" s="147" t="s">
        <v>3</v>
      </c>
      <c r="E151" s="137">
        <v>1759</v>
      </c>
      <c r="F151" s="137">
        <v>1190.94</v>
      </c>
      <c r="G151" s="277">
        <f t="shared" si="4"/>
        <v>0.6770551449687323</v>
      </c>
      <c r="H151" s="291"/>
      <c r="I151" s="291"/>
      <c r="J151" s="296"/>
    </row>
    <row r="152" spans="1:10" s="138" customFormat="1" ht="12.75">
      <c r="A152" s="136"/>
      <c r="B152" s="136"/>
      <c r="C152" s="136" t="s">
        <v>962</v>
      </c>
      <c r="D152" s="147" t="s">
        <v>4</v>
      </c>
      <c r="E152" s="137">
        <v>26920</v>
      </c>
      <c r="F152" s="137">
        <v>24527.72</v>
      </c>
      <c r="G152" s="277">
        <f t="shared" si="4"/>
        <v>0.9111337295690937</v>
      </c>
      <c r="H152" s="291"/>
      <c r="I152" s="291"/>
      <c r="J152" s="296"/>
    </row>
    <row r="153" spans="1:10" s="138" customFormat="1" ht="12.75">
      <c r="A153" s="136"/>
      <c r="B153" s="136"/>
      <c r="C153" s="136" t="s">
        <v>958</v>
      </c>
      <c r="D153" s="147" t="s">
        <v>959</v>
      </c>
      <c r="E153" s="137">
        <v>107387</v>
      </c>
      <c r="F153" s="137">
        <v>99184.05</v>
      </c>
      <c r="G153" s="277">
        <f t="shared" si="4"/>
        <v>0.9236131934032984</v>
      </c>
      <c r="H153" s="291"/>
      <c r="I153" s="291"/>
      <c r="J153" s="296"/>
    </row>
    <row r="154" spans="1:10" s="138" customFormat="1" ht="12.75">
      <c r="A154" s="136"/>
      <c r="B154" s="136"/>
      <c r="C154" s="136" t="s">
        <v>60</v>
      </c>
      <c r="D154" s="147" t="s">
        <v>61</v>
      </c>
      <c r="E154" s="137">
        <v>7247</v>
      </c>
      <c r="F154" s="137">
        <v>6104.25</v>
      </c>
      <c r="G154" s="277">
        <f t="shared" si="4"/>
        <v>0.8423140609907548</v>
      </c>
      <c r="H154" s="291"/>
      <c r="I154" s="291"/>
      <c r="J154" s="296"/>
    </row>
    <row r="155" spans="1:10" s="138" customFormat="1" ht="12.75">
      <c r="A155" s="136"/>
      <c r="B155" s="136"/>
      <c r="C155" s="136" t="s">
        <v>5</v>
      </c>
      <c r="D155" s="147" t="s">
        <v>6</v>
      </c>
      <c r="E155" s="137">
        <v>9000</v>
      </c>
      <c r="F155" s="137">
        <v>9000</v>
      </c>
      <c r="G155" s="277">
        <f t="shared" si="4"/>
        <v>1</v>
      </c>
      <c r="H155" s="291"/>
      <c r="I155" s="291"/>
      <c r="J155" s="296"/>
    </row>
    <row r="156" spans="1:10" s="138" customFormat="1" ht="12.75">
      <c r="A156" s="136"/>
      <c r="B156" s="136"/>
      <c r="C156" s="136" t="s">
        <v>62</v>
      </c>
      <c r="D156" s="147" t="s">
        <v>63</v>
      </c>
      <c r="E156" s="137">
        <v>700</v>
      </c>
      <c r="F156" s="137"/>
      <c r="G156" s="277"/>
      <c r="H156" s="291"/>
      <c r="I156" s="291"/>
      <c r="J156" s="296"/>
    </row>
    <row r="157" spans="1:10" s="138" customFormat="1" ht="12.75">
      <c r="A157" s="136"/>
      <c r="B157" s="136"/>
      <c r="C157" s="136" t="s">
        <v>952</v>
      </c>
      <c r="D157" s="147" t="s">
        <v>953</v>
      </c>
      <c r="E157" s="137">
        <v>7893</v>
      </c>
      <c r="F157" s="137">
        <v>7000.68</v>
      </c>
      <c r="G157" s="277">
        <f t="shared" si="4"/>
        <v>0.8869479285442797</v>
      </c>
      <c r="H157" s="291"/>
      <c r="I157" s="291"/>
      <c r="J157" s="296"/>
    </row>
    <row r="158" spans="1:10" s="138" customFormat="1" ht="12.75">
      <c r="A158" s="136"/>
      <c r="B158" s="136"/>
      <c r="C158" s="136" t="s">
        <v>8</v>
      </c>
      <c r="D158" s="147" t="s">
        <v>78</v>
      </c>
      <c r="E158" s="137">
        <v>18459</v>
      </c>
      <c r="F158" s="137">
        <v>15473.12</v>
      </c>
      <c r="G158" s="277">
        <f t="shared" si="4"/>
        <v>0.8382425916896907</v>
      </c>
      <c r="H158" s="291"/>
      <c r="I158" s="291"/>
      <c r="J158" s="296"/>
    </row>
    <row r="159" spans="1:10" s="138" customFormat="1" ht="12.75">
      <c r="A159" s="136"/>
      <c r="B159" s="136"/>
      <c r="C159" s="136" t="s">
        <v>960</v>
      </c>
      <c r="D159" s="144" t="s">
        <v>961</v>
      </c>
      <c r="E159" s="137"/>
      <c r="F159" s="137"/>
      <c r="G159" s="277"/>
      <c r="H159" s="291">
        <v>175070.81</v>
      </c>
      <c r="I159" s="291">
        <v>174984.67</v>
      </c>
      <c r="J159" s="296">
        <f>I159/H159</f>
        <v>0.999507970517758</v>
      </c>
    </row>
    <row r="160" spans="1:10" s="138" customFormat="1" ht="54" customHeight="1">
      <c r="A160" s="136"/>
      <c r="B160" s="136"/>
      <c r="C160" s="136" t="s">
        <v>630</v>
      </c>
      <c r="D160" s="144" t="s">
        <v>631</v>
      </c>
      <c r="E160" s="137"/>
      <c r="F160" s="137"/>
      <c r="G160" s="277"/>
      <c r="H160" s="291">
        <v>105000</v>
      </c>
      <c r="I160" s="291">
        <v>105000</v>
      </c>
      <c r="J160" s="296">
        <f>I160/H160</f>
        <v>1</v>
      </c>
    </row>
    <row r="161" spans="1:10" s="152" customFormat="1" ht="12.75">
      <c r="A161" s="150"/>
      <c r="B161" s="150" t="s">
        <v>203</v>
      </c>
      <c r="C161" s="150"/>
      <c r="D161" s="151" t="s">
        <v>204</v>
      </c>
      <c r="E161" s="116">
        <f>SUM(E149:E158)</f>
        <v>290488</v>
      </c>
      <c r="F161" s="116">
        <f>SUM(F149:F160)</f>
        <v>272546.47</v>
      </c>
      <c r="G161" s="275">
        <f t="shared" si="4"/>
        <v>0.9382365880862548</v>
      </c>
      <c r="H161" s="290">
        <f>SUM(H159:H160)</f>
        <v>280070.81</v>
      </c>
      <c r="I161" s="290">
        <f>SUM(I159:I160)</f>
        <v>279984.67000000004</v>
      </c>
      <c r="J161" s="293">
        <f>I161/H161</f>
        <v>0.9996924349238682</v>
      </c>
    </row>
    <row r="162" spans="1:10" s="152" customFormat="1" ht="12.75">
      <c r="A162" s="150"/>
      <c r="B162" s="150"/>
      <c r="C162" s="136" t="s">
        <v>958</v>
      </c>
      <c r="D162" s="147" t="s">
        <v>959</v>
      </c>
      <c r="E162" s="137">
        <v>2000</v>
      </c>
      <c r="F162" s="112">
        <v>1503.54</v>
      </c>
      <c r="G162" s="277">
        <f t="shared" si="4"/>
        <v>0.7517699999999999</v>
      </c>
      <c r="H162" s="290"/>
      <c r="I162" s="290"/>
      <c r="J162" s="295"/>
    </row>
    <row r="163" spans="1:10" s="152" customFormat="1" ht="12.75">
      <c r="A163" s="150"/>
      <c r="B163" s="150" t="s">
        <v>205</v>
      </c>
      <c r="C163" s="150"/>
      <c r="D163" s="151" t="s">
        <v>206</v>
      </c>
      <c r="E163" s="116">
        <f>SUM(E162)</f>
        <v>2000</v>
      </c>
      <c r="F163" s="116">
        <f>SUM(F162)</f>
        <v>1503.54</v>
      </c>
      <c r="G163" s="275">
        <f t="shared" si="4"/>
        <v>0.7517699999999999</v>
      </c>
      <c r="H163" s="290"/>
      <c r="I163" s="290"/>
      <c r="J163" s="295"/>
    </row>
    <row r="164" spans="1:10" s="138" customFormat="1" ht="12.75">
      <c r="A164" s="136"/>
      <c r="B164" s="136"/>
      <c r="C164" s="136" t="s">
        <v>899</v>
      </c>
      <c r="D164" s="147" t="s">
        <v>900</v>
      </c>
      <c r="E164" s="137">
        <v>90000</v>
      </c>
      <c r="F164" s="137"/>
      <c r="G164" s="277"/>
      <c r="H164" s="291"/>
      <c r="I164" s="291"/>
      <c r="J164" s="296"/>
    </row>
    <row r="165" spans="1:10" s="152" customFormat="1" ht="12.75">
      <c r="A165" s="150"/>
      <c r="B165" s="150" t="s">
        <v>479</v>
      </c>
      <c r="C165" s="150"/>
      <c r="D165" s="151" t="s">
        <v>480</v>
      </c>
      <c r="E165" s="116">
        <f>SUM(E164)</f>
        <v>90000</v>
      </c>
      <c r="F165" s="116"/>
      <c r="G165" s="277"/>
      <c r="H165" s="290"/>
      <c r="I165" s="290"/>
      <c r="J165" s="295"/>
    </row>
    <row r="166" spans="1:10" s="158" customFormat="1" ht="29.25" customHeight="1">
      <c r="A166" s="155" t="s">
        <v>207</v>
      </c>
      <c r="B166" s="155"/>
      <c r="C166" s="155"/>
      <c r="D166" s="156" t="s">
        <v>208</v>
      </c>
      <c r="E166" s="157">
        <f>E148+E161+E163+E165</f>
        <v>416588</v>
      </c>
      <c r="F166" s="157">
        <f>F148+F161+F163+F165</f>
        <v>298050.00999999995</v>
      </c>
      <c r="G166" s="275">
        <f t="shared" si="4"/>
        <v>0.715455101923243</v>
      </c>
      <c r="H166" s="292">
        <f>H161</f>
        <v>280070.81</v>
      </c>
      <c r="I166" s="292">
        <f>I161</f>
        <v>279984.67000000004</v>
      </c>
      <c r="J166" s="297">
        <f>I166/H166</f>
        <v>0.9996924349238682</v>
      </c>
    </row>
    <row r="167" spans="1:10" s="138" customFormat="1" ht="41.25" customHeight="1">
      <c r="A167" s="136"/>
      <c r="B167" s="136"/>
      <c r="C167" s="136" t="s">
        <v>488</v>
      </c>
      <c r="D167" s="147" t="s">
        <v>489</v>
      </c>
      <c r="E167" s="137">
        <v>590472.95</v>
      </c>
      <c r="F167" s="137">
        <v>575047.96</v>
      </c>
      <c r="G167" s="277">
        <f t="shared" si="4"/>
        <v>0.9738768897034149</v>
      </c>
      <c r="H167" s="291"/>
      <c r="I167" s="291"/>
      <c r="J167" s="296"/>
    </row>
    <row r="168" spans="1:10" s="152" customFormat="1" ht="22.5">
      <c r="A168" s="150"/>
      <c r="B168" s="150" t="s">
        <v>209</v>
      </c>
      <c r="C168" s="154"/>
      <c r="D168" s="146" t="s">
        <v>336</v>
      </c>
      <c r="E168" s="116">
        <f>SUM(E167)</f>
        <v>590472.95</v>
      </c>
      <c r="F168" s="116">
        <f>SUM(F167)</f>
        <v>575047.96</v>
      </c>
      <c r="G168" s="275">
        <f t="shared" si="4"/>
        <v>0.9738768897034149</v>
      </c>
      <c r="H168" s="290"/>
      <c r="I168" s="290"/>
      <c r="J168" s="295"/>
    </row>
    <row r="169" spans="1:10" s="158" customFormat="1" ht="15.75">
      <c r="A169" s="155" t="s">
        <v>210</v>
      </c>
      <c r="B169" s="155"/>
      <c r="C169" s="155"/>
      <c r="D169" s="156" t="s">
        <v>213</v>
      </c>
      <c r="E169" s="157">
        <f>E168</f>
        <v>590472.95</v>
      </c>
      <c r="F169" s="157">
        <f>F168</f>
        <v>575047.96</v>
      </c>
      <c r="G169" s="275">
        <f t="shared" si="4"/>
        <v>0.9738768897034149</v>
      </c>
      <c r="H169" s="292"/>
      <c r="I169" s="292"/>
      <c r="J169" s="297"/>
    </row>
    <row r="170" spans="1:10" s="138" customFormat="1" ht="25.5">
      <c r="A170" s="136"/>
      <c r="B170" s="136"/>
      <c r="C170" s="136" t="s">
        <v>90</v>
      </c>
      <c r="D170" s="147" t="s">
        <v>91</v>
      </c>
      <c r="E170" s="137">
        <v>26265</v>
      </c>
      <c r="F170" s="137">
        <v>26265</v>
      </c>
      <c r="G170" s="277">
        <f t="shared" si="4"/>
        <v>1</v>
      </c>
      <c r="H170" s="291"/>
      <c r="I170" s="291"/>
      <c r="J170" s="296"/>
    </row>
    <row r="171" spans="1:10" s="152" customFormat="1" ht="25.5">
      <c r="A171" s="150"/>
      <c r="B171" s="150" t="s">
        <v>117</v>
      </c>
      <c r="C171" s="150"/>
      <c r="D171" s="151" t="s">
        <v>92</v>
      </c>
      <c r="E171" s="116">
        <f>SUM(E170)</f>
        <v>26265</v>
      </c>
      <c r="F171" s="116">
        <f>SUM(F170)</f>
        <v>26265</v>
      </c>
      <c r="G171" s="275">
        <f t="shared" si="4"/>
        <v>1</v>
      </c>
      <c r="H171" s="290"/>
      <c r="I171" s="290"/>
      <c r="J171" s="295"/>
    </row>
    <row r="172" spans="1:10" s="158" customFormat="1" ht="15.75">
      <c r="A172" s="155"/>
      <c r="B172" s="155"/>
      <c r="C172" s="76" t="s">
        <v>484</v>
      </c>
      <c r="D172" s="144" t="s">
        <v>485</v>
      </c>
      <c r="E172" s="112">
        <v>5000</v>
      </c>
      <c r="F172" s="157"/>
      <c r="G172" s="277"/>
      <c r="H172" s="292"/>
      <c r="I172" s="292"/>
      <c r="J172" s="297"/>
    </row>
    <row r="173" spans="1:10" s="152" customFormat="1" ht="12.75">
      <c r="A173" s="150"/>
      <c r="B173" s="150" t="s">
        <v>486</v>
      </c>
      <c r="C173" s="150"/>
      <c r="D173" s="151" t="s">
        <v>487</v>
      </c>
      <c r="E173" s="116">
        <f>SUM(E172)</f>
        <v>5000</v>
      </c>
      <c r="F173" s="116"/>
      <c r="G173" s="277"/>
      <c r="H173" s="290"/>
      <c r="I173" s="290"/>
      <c r="J173" s="295"/>
    </row>
    <row r="174" spans="1:10" s="138" customFormat="1" ht="12.75">
      <c r="A174" s="136"/>
      <c r="B174" s="136"/>
      <c r="C174" s="136" t="s">
        <v>899</v>
      </c>
      <c r="D174" s="147" t="s">
        <v>901</v>
      </c>
      <c r="E174" s="137">
        <v>28036.4</v>
      </c>
      <c r="F174" s="137"/>
      <c r="G174" s="277"/>
      <c r="H174" s="291"/>
      <c r="I174" s="291"/>
      <c r="J174" s="296"/>
    </row>
    <row r="175" spans="1:10" s="152" customFormat="1" ht="12.75">
      <c r="A175" s="150"/>
      <c r="B175" s="150" t="s">
        <v>265</v>
      </c>
      <c r="C175" s="150"/>
      <c r="D175" s="151" t="s">
        <v>492</v>
      </c>
      <c r="E175" s="116">
        <f>SUM(E174)</f>
        <v>28036.4</v>
      </c>
      <c r="F175" s="116"/>
      <c r="G175" s="277"/>
      <c r="H175" s="290"/>
      <c r="I175" s="290"/>
      <c r="J175" s="295"/>
    </row>
    <row r="176" spans="1:10" s="158" customFormat="1" ht="15.75">
      <c r="A176" s="155" t="s">
        <v>115</v>
      </c>
      <c r="B176" s="155"/>
      <c r="C176" s="155"/>
      <c r="D176" s="156" t="s">
        <v>116</v>
      </c>
      <c r="E176" s="157">
        <f>E171+E173+E175</f>
        <v>59301.4</v>
      </c>
      <c r="F176" s="157">
        <f>F171+F173+F175</f>
        <v>26265</v>
      </c>
      <c r="G176" s="275">
        <f t="shared" si="4"/>
        <v>0.4429069128216197</v>
      </c>
      <c r="H176" s="292"/>
      <c r="I176" s="292"/>
      <c r="J176" s="297"/>
    </row>
    <row r="177" spans="1:10" s="138" customFormat="1" ht="51">
      <c r="A177" s="136"/>
      <c r="B177" s="136"/>
      <c r="C177" s="136" t="s">
        <v>902</v>
      </c>
      <c r="D177" s="147" t="s">
        <v>684</v>
      </c>
      <c r="E177" s="137">
        <v>1046985.82</v>
      </c>
      <c r="F177" s="137">
        <v>1043769.53</v>
      </c>
      <c r="G177" s="277">
        <f t="shared" si="4"/>
        <v>0.9969280481754759</v>
      </c>
      <c r="H177" s="291"/>
      <c r="I177" s="291"/>
      <c r="J177" s="296"/>
    </row>
    <row r="178" spans="1:10" s="138" customFormat="1" ht="16.5" customHeight="1">
      <c r="A178" s="136"/>
      <c r="B178" s="136"/>
      <c r="C178" s="136" t="s">
        <v>46</v>
      </c>
      <c r="D178" s="147" t="s">
        <v>685</v>
      </c>
      <c r="E178" s="137">
        <v>264705</v>
      </c>
      <c r="F178" s="137">
        <v>260139.44</v>
      </c>
      <c r="G178" s="277">
        <f t="shared" si="4"/>
        <v>0.9827522713964603</v>
      </c>
      <c r="H178" s="291"/>
      <c r="I178" s="291"/>
      <c r="J178" s="296"/>
    </row>
    <row r="179" spans="1:10" s="138" customFormat="1" ht="12.75">
      <c r="A179" s="136"/>
      <c r="B179" s="136"/>
      <c r="C179" s="136" t="s">
        <v>592</v>
      </c>
      <c r="D179" s="147" t="s">
        <v>593</v>
      </c>
      <c r="E179" s="137">
        <v>10500</v>
      </c>
      <c r="F179" s="137">
        <v>10211</v>
      </c>
      <c r="G179" s="277">
        <f t="shared" si="4"/>
        <v>0.9724761904761905</v>
      </c>
      <c r="H179" s="291"/>
      <c r="I179" s="291"/>
      <c r="J179" s="296"/>
    </row>
    <row r="180" spans="1:10" s="138" customFormat="1" ht="12.75">
      <c r="A180" s="136"/>
      <c r="B180" s="136"/>
      <c r="C180" s="136" t="s">
        <v>737</v>
      </c>
      <c r="D180" s="147" t="s">
        <v>93</v>
      </c>
      <c r="E180" s="137">
        <v>2000</v>
      </c>
      <c r="F180" s="137">
        <v>2000</v>
      </c>
      <c r="G180" s="277">
        <f t="shared" si="4"/>
        <v>1</v>
      </c>
      <c r="H180" s="291"/>
      <c r="I180" s="291"/>
      <c r="J180" s="296"/>
    </row>
    <row r="181" spans="1:10" s="138" customFormat="1" ht="12.75">
      <c r="A181" s="136"/>
      <c r="B181" s="136"/>
      <c r="C181" s="136" t="s">
        <v>12</v>
      </c>
      <c r="D181" s="147" t="s">
        <v>13</v>
      </c>
      <c r="E181" s="137">
        <v>3912612</v>
      </c>
      <c r="F181" s="137">
        <v>3900135.57</v>
      </c>
      <c r="G181" s="277">
        <f t="shared" si="4"/>
        <v>0.9968112273846729</v>
      </c>
      <c r="H181" s="291"/>
      <c r="I181" s="291"/>
      <c r="J181" s="296"/>
    </row>
    <row r="182" spans="1:10" s="138" customFormat="1" ht="12.75">
      <c r="A182" s="136"/>
      <c r="B182" s="136"/>
      <c r="C182" s="136" t="s">
        <v>14</v>
      </c>
      <c r="D182" s="147" t="s">
        <v>15</v>
      </c>
      <c r="E182" s="137">
        <v>271312.51</v>
      </c>
      <c r="F182" s="137">
        <v>271312.51</v>
      </c>
      <c r="G182" s="277">
        <f t="shared" si="4"/>
        <v>1</v>
      </c>
      <c r="H182" s="291"/>
      <c r="I182" s="291"/>
      <c r="J182" s="296"/>
    </row>
    <row r="183" spans="1:10" s="138" customFormat="1" ht="12.75">
      <c r="A183" s="136"/>
      <c r="B183" s="136"/>
      <c r="C183" s="136" t="s">
        <v>2</v>
      </c>
      <c r="D183" s="147" t="s">
        <v>3</v>
      </c>
      <c r="E183" s="137">
        <v>665709.72</v>
      </c>
      <c r="F183" s="137">
        <v>659410.83</v>
      </c>
      <c r="G183" s="277">
        <f t="shared" si="4"/>
        <v>0.9905380831753515</v>
      </c>
      <c r="H183" s="291"/>
      <c r="I183" s="291"/>
      <c r="J183" s="296"/>
    </row>
    <row r="184" spans="1:10" s="138" customFormat="1" ht="12.75">
      <c r="A184" s="136"/>
      <c r="B184" s="136"/>
      <c r="C184" s="136" t="s">
        <v>16</v>
      </c>
      <c r="D184" s="147" t="s">
        <v>17</v>
      </c>
      <c r="E184" s="137">
        <v>98203</v>
      </c>
      <c r="F184" s="137">
        <v>94378.61</v>
      </c>
      <c r="G184" s="287">
        <f t="shared" si="4"/>
        <v>0.9610562813763327</v>
      </c>
      <c r="H184" s="291"/>
      <c r="I184" s="291"/>
      <c r="J184" s="296"/>
    </row>
    <row r="185" spans="1:10" s="138" customFormat="1" ht="25.5">
      <c r="A185" s="136"/>
      <c r="B185" s="136"/>
      <c r="C185" s="136" t="s">
        <v>47</v>
      </c>
      <c r="D185" s="147" t="s">
        <v>94</v>
      </c>
      <c r="E185" s="137">
        <v>1650</v>
      </c>
      <c r="F185" s="137">
        <v>1621</v>
      </c>
      <c r="G185" s="287">
        <f t="shared" si="4"/>
        <v>0.9824242424242424</v>
      </c>
      <c r="H185" s="291"/>
      <c r="I185" s="291"/>
      <c r="J185" s="296"/>
    </row>
    <row r="186" spans="1:10" s="138" customFormat="1" ht="12.75">
      <c r="A186" s="136"/>
      <c r="B186" s="136"/>
      <c r="C186" s="136" t="s">
        <v>962</v>
      </c>
      <c r="D186" s="147" t="s">
        <v>4</v>
      </c>
      <c r="E186" s="137">
        <v>56360</v>
      </c>
      <c r="F186" s="137">
        <v>40437.88</v>
      </c>
      <c r="G186" s="287">
        <f t="shared" si="4"/>
        <v>0.7174925479063164</v>
      </c>
      <c r="H186" s="291"/>
      <c r="I186" s="291"/>
      <c r="J186" s="296"/>
    </row>
    <row r="187" spans="1:10" s="138" customFormat="1" ht="13.5" customHeight="1">
      <c r="A187" s="136"/>
      <c r="B187" s="136"/>
      <c r="C187" s="136" t="s">
        <v>958</v>
      </c>
      <c r="D187" s="147" t="s">
        <v>959</v>
      </c>
      <c r="E187" s="137">
        <v>367549.21</v>
      </c>
      <c r="F187" s="137">
        <v>357818.56</v>
      </c>
      <c r="G187" s="287">
        <f t="shared" si="4"/>
        <v>0.9735255858664476</v>
      </c>
      <c r="H187" s="291"/>
      <c r="I187" s="291"/>
      <c r="J187" s="296"/>
    </row>
    <row r="188" spans="1:10" s="138" customFormat="1" ht="25.5">
      <c r="A188" s="136"/>
      <c r="B188" s="136"/>
      <c r="C188" s="136" t="s">
        <v>903</v>
      </c>
      <c r="D188" s="147" t="s">
        <v>904</v>
      </c>
      <c r="E188" s="137">
        <v>145630</v>
      </c>
      <c r="F188" s="137">
        <v>140557.47</v>
      </c>
      <c r="G188" s="287">
        <f t="shared" si="4"/>
        <v>0.9651683719013939</v>
      </c>
      <c r="H188" s="291"/>
      <c r="I188" s="291"/>
      <c r="J188" s="296"/>
    </row>
    <row r="189" spans="1:10" s="138" customFormat="1" ht="12.75">
      <c r="A189" s="136"/>
      <c r="B189" s="136"/>
      <c r="C189" s="136" t="s">
        <v>60</v>
      </c>
      <c r="D189" s="147" t="s">
        <v>61</v>
      </c>
      <c r="E189" s="137">
        <v>382345.04</v>
      </c>
      <c r="F189" s="137">
        <v>374654.2</v>
      </c>
      <c r="G189" s="287">
        <f t="shared" si="4"/>
        <v>0.9798850797175244</v>
      </c>
      <c r="H189" s="291"/>
      <c r="I189" s="291"/>
      <c r="J189" s="296"/>
    </row>
    <row r="190" spans="1:10" s="138" customFormat="1" ht="12.75">
      <c r="A190" s="136"/>
      <c r="B190" s="136"/>
      <c r="C190" s="136" t="s">
        <v>5</v>
      </c>
      <c r="D190" s="147" t="s">
        <v>6</v>
      </c>
      <c r="E190" s="137">
        <v>280545.14</v>
      </c>
      <c r="F190" s="137">
        <v>276244.27</v>
      </c>
      <c r="G190" s="287">
        <f t="shared" si="4"/>
        <v>0.9846695971992243</v>
      </c>
      <c r="H190" s="291"/>
      <c r="I190" s="291"/>
      <c r="J190" s="296"/>
    </row>
    <row r="191" spans="1:10" s="138" customFormat="1" ht="12.75">
      <c r="A191" s="136"/>
      <c r="B191" s="136"/>
      <c r="C191" s="136" t="s">
        <v>62</v>
      </c>
      <c r="D191" s="147" t="s">
        <v>63</v>
      </c>
      <c r="E191" s="137">
        <v>3165</v>
      </c>
      <c r="F191" s="137">
        <v>1520</v>
      </c>
      <c r="G191" s="287">
        <f t="shared" si="4"/>
        <v>0.4802527646129542</v>
      </c>
      <c r="H191" s="291"/>
      <c r="I191" s="291"/>
      <c r="J191" s="296"/>
    </row>
    <row r="192" spans="1:10" s="138" customFormat="1" ht="12.75">
      <c r="A192" s="136"/>
      <c r="B192" s="136"/>
      <c r="C192" s="136" t="s">
        <v>952</v>
      </c>
      <c r="D192" s="147" t="s">
        <v>953</v>
      </c>
      <c r="E192" s="137">
        <v>412414.67</v>
      </c>
      <c r="F192" s="137">
        <v>411375.79</v>
      </c>
      <c r="G192" s="287">
        <f t="shared" si="4"/>
        <v>0.9974809819447015</v>
      </c>
      <c r="H192" s="291"/>
      <c r="I192" s="291"/>
      <c r="J192" s="296"/>
    </row>
    <row r="193" spans="1:10" s="138" customFormat="1" ht="12.75">
      <c r="A193" s="136"/>
      <c r="B193" s="136"/>
      <c r="C193" s="136" t="s">
        <v>64</v>
      </c>
      <c r="D193" s="147" t="s">
        <v>65</v>
      </c>
      <c r="E193" s="137">
        <v>6668.22</v>
      </c>
      <c r="F193" s="137">
        <v>5655.26</v>
      </c>
      <c r="G193" s="287">
        <f t="shared" si="4"/>
        <v>0.8480913947050337</v>
      </c>
      <c r="H193" s="291"/>
      <c r="I193" s="291"/>
      <c r="J193" s="296"/>
    </row>
    <row r="194" spans="1:10" s="138" customFormat="1" ht="38.25">
      <c r="A194" s="136"/>
      <c r="B194" s="136"/>
      <c r="C194" s="136" t="s">
        <v>66</v>
      </c>
      <c r="D194" s="147" t="s">
        <v>680</v>
      </c>
      <c r="E194" s="137">
        <v>2000</v>
      </c>
      <c r="F194" s="137">
        <v>1295.76</v>
      </c>
      <c r="G194" s="287">
        <f t="shared" si="4"/>
        <v>0.64788</v>
      </c>
      <c r="H194" s="291"/>
      <c r="I194" s="291"/>
      <c r="J194" s="296"/>
    </row>
    <row r="195" spans="1:10" s="138" customFormat="1" ht="38.25">
      <c r="A195" s="136"/>
      <c r="B195" s="136"/>
      <c r="C195" s="136" t="s">
        <v>18</v>
      </c>
      <c r="D195" s="147" t="s">
        <v>683</v>
      </c>
      <c r="E195" s="137">
        <v>12220</v>
      </c>
      <c r="F195" s="137">
        <v>10682.14</v>
      </c>
      <c r="G195" s="287">
        <f t="shared" si="4"/>
        <v>0.874152209492635</v>
      </c>
      <c r="H195" s="291"/>
      <c r="I195" s="291"/>
      <c r="J195" s="296"/>
    </row>
    <row r="196" spans="1:10" s="138" customFormat="1" ht="12.75">
      <c r="A196" s="136"/>
      <c r="B196" s="136"/>
      <c r="C196" s="136" t="s">
        <v>19</v>
      </c>
      <c r="D196" s="147" t="s">
        <v>20</v>
      </c>
      <c r="E196" s="137">
        <v>4500</v>
      </c>
      <c r="F196" s="137">
        <v>2947.47</v>
      </c>
      <c r="G196" s="287">
        <f t="shared" si="4"/>
        <v>0.6549933333333333</v>
      </c>
      <c r="H196" s="291"/>
      <c r="I196" s="291"/>
      <c r="J196" s="296"/>
    </row>
    <row r="197" spans="1:10" s="138" customFormat="1" ht="12.75">
      <c r="A197" s="136"/>
      <c r="B197" s="136"/>
      <c r="C197" s="136" t="s">
        <v>8</v>
      </c>
      <c r="D197" s="147" t="s">
        <v>78</v>
      </c>
      <c r="E197" s="137">
        <v>8778</v>
      </c>
      <c r="F197" s="137">
        <v>6806.26</v>
      </c>
      <c r="G197" s="287">
        <f t="shared" si="4"/>
        <v>0.7753770790612896</v>
      </c>
      <c r="H197" s="291"/>
      <c r="I197" s="291"/>
      <c r="J197" s="296"/>
    </row>
    <row r="198" spans="1:10" s="138" customFormat="1" ht="25.5">
      <c r="A198" s="136"/>
      <c r="B198" s="136"/>
      <c r="C198" s="136" t="s">
        <v>23</v>
      </c>
      <c r="D198" s="147" t="s">
        <v>24</v>
      </c>
      <c r="E198" s="137">
        <v>287622.94</v>
      </c>
      <c r="F198" s="137">
        <v>287622.94</v>
      </c>
      <c r="G198" s="287">
        <f t="shared" si="4"/>
        <v>1</v>
      </c>
      <c r="H198" s="291"/>
      <c r="I198" s="291"/>
      <c r="J198" s="296"/>
    </row>
    <row r="199" spans="1:10" s="138" customFormat="1" ht="25.5">
      <c r="A199" s="136"/>
      <c r="B199" s="136"/>
      <c r="C199" s="136" t="s">
        <v>21</v>
      </c>
      <c r="D199" s="147" t="s">
        <v>22</v>
      </c>
      <c r="E199" s="137">
        <v>2120</v>
      </c>
      <c r="F199" s="137">
        <v>1236</v>
      </c>
      <c r="G199" s="287">
        <f t="shared" si="4"/>
        <v>0.5830188679245283</v>
      </c>
      <c r="H199" s="291"/>
      <c r="I199" s="291"/>
      <c r="J199" s="296"/>
    </row>
    <row r="200" spans="1:10" s="138" customFormat="1" ht="21" customHeight="1">
      <c r="A200" s="136"/>
      <c r="B200" s="136"/>
      <c r="C200" s="136" t="s">
        <v>960</v>
      </c>
      <c r="D200" s="147" t="s">
        <v>905</v>
      </c>
      <c r="E200" s="137"/>
      <c r="F200" s="137"/>
      <c r="G200" s="287"/>
      <c r="H200" s="291">
        <v>16037</v>
      </c>
      <c r="I200" s="291">
        <v>16028.24</v>
      </c>
      <c r="J200" s="296">
        <f>I200/H200</f>
        <v>0.9994537631726632</v>
      </c>
    </row>
    <row r="201" spans="1:10" s="152" customFormat="1" ht="12.75">
      <c r="A201" s="150"/>
      <c r="B201" s="150" t="s">
        <v>131</v>
      </c>
      <c r="C201" s="150"/>
      <c r="D201" s="151" t="s">
        <v>132</v>
      </c>
      <c r="E201" s="116">
        <f>SUM(E177:E200)</f>
        <v>8245596.27</v>
      </c>
      <c r="F201" s="116">
        <f>SUM(F177:F200)</f>
        <v>8161832.489999998</v>
      </c>
      <c r="G201" s="275">
        <f>F201/E201</f>
        <v>0.9898413920282807</v>
      </c>
      <c r="H201" s="290">
        <f>SUM(H177:H200)</f>
        <v>16037</v>
      </c>
      <c r="I201" s="290">
        <f>SUM(I177:I200)</f>
        <v>16028.24</v>
      </c>
      <c r="J201" s="295">
        <f>I201/H201</f>
        <v>0.9994537631726632</v>
      </c>
    </row>
    <row r="202" spans="1:10" s="138" customFormat="1" ht="51">
      <c r="A202" s="136"/>
      <c r="B202" s="136"/>
      <c r="C202" s="136" t="s">
        <v>902</v>
      </c>
      <c r="D202" s="147" t="s">
        <v>684</v>
      </c>
      <c r="E202" s="137">
        <v>136700</v>
      </c>
      <c r="F202" s="137">
        <v>134598.88</v>
      </c>
      <c r="G202" s="287">
        <f>F202/E202</f>
        <v>0.9846297000731529</v>
      </c>
      <c r="H202" s="291"/>
      <c r="I202" s="291"/>
      <c r="J202" s="296"/>
    </row>
    <row r="203" spans="1:10" s="138" customFormat="1" ht="25.5">
      <c r="A203" s="136"/>
      <c r="B203" s="136"/>
      <c r="C203" s="136" t="s">
        <v>46</v>
      </c>
      <c r="D203" s="147" t="s">
        <v>679</v>
      </c>
      <c r="E203" s="137">
        <v>20933</v>
      </c>
      <c r="F203" s="137">
        <v>20535.59</v>
      </c>
      <c r="G203" s="287">
        <f aca="true" t="shared" si="5" ref="G203:G271">F203/E203</f>
        <v>0.9810151435532413</v>
      </c>
      <c r="H203" s="291"/>
      <c r="I203" s="291"/>
      <c r="J203" s="296"/>
    </row>
    <row r="204" spans="1:10" s="138" customFormat="1" ht="12.75">
      <c r="A204" s="136"/>
      <c r="B204" s="136"/>
      <c r="C204" s="136" t="s">
        <v>12</v>
      </c>
      <c r="D204" s="147" t="s">
        <v>13</v>
      </c>
      <c r="E204" s="137">
        <v>311974</v>
      </c>
      <c r="F204" s="137">
        <v>311105.27</v>
      </c>
      <c r="G204" s="287">
        <f t="shared" si="5"/>
        <v>0.9972153769224359</v>
      </c>
      <c r="H204" s="291"/>
      <c r="I204" s="291"/>
      <c r="J204" s="296"/>
    </row>
    <row r="205" spans="1:10" s="138" customFormat="1" ht="12.75">
      <c r="A205" s="136"/>
      <c r="B205" s="136"/>
      <c r="C205" s="136" t="s">
        <v>14</v>
      </c>
      <c r="D205" s="147" t="s">
        <v>15</v>
      </c>
      <c r="E205" s="137">
        <v>21213.31</v>
      </c>
      <c r="F205" s="137">
        <v>21213.31</v>
      </c>
      <c r="G205" s="287">
        <f t="shared" si="5"/>
        <v>1</v>
      </c>
      <c r="H205" s="291"/>
      <c r="I205" s="291"/>
      <c r="J205" s="296"/>
    </row>
    <row r="206" spans="1:10" s="138" customFormat="1" ht="12.75">
      <c r="A206" s="136"/>
      <c r="B206" s="136"/>
      <c r="C206" s="136" t="s">
        <v>2</v>
      </c>
      <c r="D206" s="147" t="s">
        <v>3</v>
      </c>
      <c r="E206" s="137">
        <v>51770.11</v>
      </c>
      <c r="F206" s="137">
        <v>51099.37</v>
      </c>
      <c r="G206" s="287">
        <f t="shared" si="5"/>
        <v>0.9870438753172439</v>
      </c>
      <c r="H206" s="291"/>
      <c r="I206" s="291"/>
      <c r="J206" s="296"/>
    </row>
    <row r="207" spans="1:10" s="138" customFormat="1" ht="12.75">
      <c r="A207" s="136"/>
      <c r="B207" s="136"/>
      <c r="C207" s="136" t="s">
        <v>16</v>
      </c>
      <c r="D207" s="147" t="s">
        <v>17</v>
      </c>
      <c r="E207" s="137">
        <v>8355</v>
      </c>
      <c r="F207" s="137">
        <v>8274.15</v>
      </c>
      <c r="G207" s="287">
        <f t="shared" si="5"/>
        <v>0.9903231597845601</v>
      </c>
      <c r="H207" s="291"/>
      <c r="I207" s="291"/>
      <c r="J207" s="296"/>
    </row>
    <row r="208" spans="1:10" s="138" customFormat="1" ht="12.75">
      <c r="A208" s="136"/>
      <c r="B208" s="136"/>
      <c r="C208" s="136" t="s">
        <v>962</v>
      </c>
      <c r="D208" s="147" t="s">
        <v>4</v>
      </c>
      <c r="E208" s="137">
        <v>1850</v>
      </c>
      <c r="F208" s="137"/>
      <c r="G208" s="287"/>
      <c r="H208" s="291"/>
      <c r="I208" s="291"/>
      <c r="J208" s="296"/>
    </row>
    <row r="209" spans="1:10" s="138" customFormat="1" ht="12.75">
      <c r="A209" s="136"/>
      <c r="B209" s="136"/>
      <c r="C209" s="136" t="s">
        <v>958</v>
      </c>
      <c r="D209" s="147" t="s">
        <v>959</v>
      </c>
      <c r="E209" s="137">
        <v>14600.61</v>
      </c>
      <c r="F209" s="137">
        <v>6930.14</v>
      </c>
      <c r="G209" s="287">
        <f t="shared" si="5"/>
        <v>0.47464729213368484</v>
      </c>
      <c r="H209" s="291"/>
      <c r="I209" s="291"/>
      <c r="J209" s="296"/>
    </row>
    <row r="210" spans="1:10" s="138" customFormat="1" ht="25.5">
      <c r="A210" s="136"/>
      <c r="B210" s="136"/>
      <c r="C210" s="136" t="s">
        <v>903</v>
      </c>
      <c r="D210" s="147" t="s">
        <v>904</v>
      </c>
      <c r="E210" s="137">
        <v>7400</v>
      </c>
      <c r="F210" s="137">
        <v>7056.11</v>
      </c>
      <c r="G210" s="287">
        <f t="shared" si="5"/>
        <v>0.9535283783783783</v>
      </c>
      <c r="H210" s="291"/>
      <c r="I210" s="291"/>
      <c r="J210" s="296"/>
    </row>
    <row r="211" spans="1:10" s="138" customFormat="1" ht="12.75">
      <c r="A211" s="136"/>
      <c r="B211" s="136"/>
      <c r="C211" s="136" t="s">
        <v>60</v>
      </c>
      <c r="D211" s="147" t="s">
        <v>61</v>
      </c>
      <c r="E211" s="137">
        <v>2500</v>
      </c>
      <c r="F211" s="137">
        <v>2193.46</v>
      </c>
      <c r="G211" s="287">
        <f t="shared" si="5"/>
        <v>0.877384</v>
      </c>
      <c r="H211" s="291"/>
      <c r="I211" s="291"/>
      <c r="J211" s="296"/>
    </row>
    <row r="212" spans="1:10" s="138" customFormat="1" ht="12.75">
      <c r="A212" s="136"/>
      <c r="B212" s="136"/>
      <c r="C212" s="136" t="s">
        <v>952</v>
      </c>
      <c r="D212" s="147" t="s">
        <v>953</v>
      </c>
      <c r="E212" s="137">
        <v>3000</v>
      </c>
      <c r="F212" s="137">
        <v>977.02</v>
      </c>
      <c r="G212" s="287">
        <f t="shared" si="5"/>
        <v>0.3256733333333333</v>
      </c>
      <c r="H212" s="291"/>
      <c r="I212" s="291"/>
      <c r="J212" s="296"/>
    </row>
    <row r="213" spans="1:10" s="138" customFormat="1" ht="25.5">
      <c r="A213" s="136"/>
      <c r="B213" s="136"/>
      <c r="C213" s="136" t="s">
        <v>23</v>
      </c>
      <c r="D213" s="147" t="s">
        <v>24</v>
      </c>
      <c r="E213" s="137">
        <v>17529.4</v>
      </c>
      <c r="F213" s="137">
        <v>17529.4</v>
      </c>
      <c r="G213" s="287">
        <f t="shared" si="5"/>
        <v>1</v>
      </c>
      <c r="H213" s="291"/>
      <c r="I213" s="291"/>
      <c r="J213" s="296"/>
    </row>
    <row r="214" spans="1:10" s="152" customFormat="1" ht="25.5">
      <c r="A214" s="150"/>
      <c r="B214" s="150" t="s">
        <v>214</v>
      </c>
      <c r="C214" s="150"/>
      <c r="D214" s="151" t="s">
        <v>215</v>
      </c>
      <c r="E214" s="116">
        <f>SUM(E202:E213)</f>
        <v>597825.43</v>
      </c>
      <c r="F214" s="116">
        <f>SUM(F202:F213)</f>
        <v>581512.7000000001</v>
      </c>
      <c r="G214" s="275">
        <f t="shared" si="5"/>
        <v>0.9727132216506749</v>
      </c>
      <c r="H214" s="290"/>
      <c r="I214" s="290"/>
      <c r="J214" s="295"/>
    </row>
    <row r="215" spans="1:10" s="152" customFormat="1" ht="51">
      <c r="A215" s="150"/>
      <c r="B215" s="150"/>
      <c r="C215" s="136" t="s">
        <v>979</v>
      </c>
      <c r="D215" s="147" t="s">
        <v>906</v>
      </c>
      <c r="E215" s="137">
        <v>60000</v>
      </c>
      <c r="F215" s="112">
        <v>42614.19</v>
      </c>
      <c r="G215" s="287">
        <f t="shared" si="5"/>
        <v>0.7102365</v>
      </c>
      <c r="H215" s="290"/>
      <c r="I215" s="290"/>
      <c r="J215" s="295"/>
    </row>
    <row r="216" spans="1:10" s="152" customFormat="1" ht="25.5">
      <c r="A216" s="150"/>
      <c r="B216" s="150"/>
      <c r="C216" s="136" t="s">
        <v>46</v>
      </c>
      <c r="D216" s="147" t="s">
        <v>679</v>
      </c>
      <c r="E216" s="137">
        <v>25908</v>
      </c>
      <c r="F216" s="112">
        <v>25826.4</v>
      </c>
      <c r="G216" s="287">
        <f t="shared" si="5"/>
        <v>0.9968503937007874</v>
      </c>
      <c r="H216" s="290"/>
      <c r="I216" s="290"/>
      <c r="J216" s="295"/>
    </row>
    <row r="217" spans="1:10" s="152" customFormat="1" ht="12.75">
      <c r="A217" s="150"/>
      <c r="B217" s="150"/>
      <c r="C217" s="136" t="s">
        <v>12</v>
      </c>
      <c r="D217" s="147" t="s">
        <v>13</v>
      </c>
      <c r="E217" s="137">
        <v>536621</v>
      </c>
      <c r="F217" s="112">
        <v>536524.55</v>
      </c>
      <c r="G217" s="287">
        <f t="shared" si="5"/>
        <v>0.9998202642088179</v>
      </c>
      <c r="H217" s="290"/>
      <c r="I217" s="290"/>
      <c r="J217" s="295"/>
    </row>
    <row r="218" spans="1:10" s="152" customFormat="1" ht="12.75">
      <c r="A218" s="150"/>
      <c r="B218" s="150"/>
      <c r="C218" s="136" t="s">
        <v>14</v>
      </c>
      <c r="D218" s="147" t="s">
        <v>15</v>
      </c>
      <c r="E218" s="137">
        <v>37825.12</v>
      </c>
      <c r="F218" s="112">
        <v>37825.12</v>
      </c>
      <c r="G218" s="287">
        <f t="shared" si="5"/>
        <v>1</v>
      </c>
      <c r="H218" s="290"/>
      <c r="I218" s="290"/>
      <c r="J218" s="295"/>
    </row>
    <row r="219" spans="1:10" s="152" customFormat="1" ht="12.75">
      <c r="A219" s="150"/>
      <c r="B219" s="150"/>
      <c r="C219" s="136" t="s">
        <v>2</v>
      </c>
      <c r="D219" s="147" t="s">
        <v>3</v>
      </c>
      <c r="E219" s="137">
        <v>92253</v>
      </c>
      <c r="F219" s="112">
        <v>92227.54</v>
      </c>
      <c r="G219" s="287">
        <f t="shared" si="5"/>
        <v>0.9997240198150738</v>
      </c>
      <c r="H219" s="290"/>
      <c r="I219" s="290"/>
      <c r="J219" s="295"/>
    </row>
    <row r="220" spans="1:10" s="152" customFormat="1" ht="12.75">
      <c r="A220" s="150"/>
      <c r="B220" s="150"/>
      <c r="C220" s="136" t="s">
        <v>16</v>
      </c>
      <c r="D220" s="147" t="s">
        <v>17</v>
      </c>
      <c r="E220" s="137">
        <v>13087</v>
      </c>
      <c r="F220" s="112">
        <v>13068.02</v>
      </c>
      <c r="G220" s="287">
        <f t="shared" si="5"/>
        <v>0.9985497058149309</v>
      </c>
      <c r="H220" s="290"/>
      <c r="I220" s="290"/>
      <c r="J220" s="295"/>
    </row>
    <row r="221" spans="1:10" s="152" customFormat="1" ht="12.75">
      <c r="A221" s="150"/>
      <c r="B221" s="150"/>
      <c r="C221" s="136" t="s">
        <v>958</v>
      </c>
      <c r="D221" s="147" t="s">
        <v>959</v>
      </c>
      <c r="E221" s="137">
        <v>24500</v>
      </c>
      <c r="F221" s="112">
        <v>24456.36</v>
      </c>
      <c r="G221" s="287">
        <f t="shared" si="5"/>
        <v>0.9982187755102041</v>
      </c>
      <c r="H221" s="290"/>
      <c r="I221" s="290"/>
      <c r="J221" s="295"/>
    </row>
    <row r="222" spans="1:10" s="152" customFormat="1" ht="12.75">
      <c r="A222" s="150"/>
      <c r="B222" s="150"/>
      <c r="C222" s="136" t="s">
        <v>60</v>
      </c>
      <c r="D222" s="147" t="s">
        <v>61</v>
      </c>
      <c r="E222" s="137">
        <v>55000</v>
      </c>
      <c r="F222" s="112">
        <v>54710.36</v>
      </c>
      <c r="G222" s="287">
        <f t="shared" si="5"/>
        <v>0.9947338181818182</v>
      </c>
      <c r="H222" s="290"/>
      <c r="I222" s="290"/>
      <c r="J222" s="295"/>
    </row>
    <row r="223" spans="1:10" s="152" customFormat="1" ht="12.75">
      <c r="A223" s="150"/>
      <c r="B223" s="150"/>
      <c r="C223" s="136" t="s">
        <v>5</v>
      </c>
      <c r="D223" s="147" t="s">
        <v>6</v>
      </c>
      <c r="E223" s="137">
        <v>50000</v>
      </c>
      <c r="F223" s="112">
        <v>49719.34</v>
      </c>
      <c r="G223" s="287">
        <f t="shared" si="5"/>
        <v>0.9943867999999999</v>
      </c>
      <c r="H223" s="290"/>
      <c r="I223" s="290"/>
      <c r="J223" s="295"/>
    </row>
    <row r="224" spans="1:10" s="152" customFormat="1" ht="12.75">
      <c r="A224" s="150"/>
      <c r="B224" s="150"/>
      <c r="C224" s="136" t="s">
        <v>62</v>
      </c>
      <c r="D224" s="147" t="s">
        <v>63</v>
      </c>
      <c r="E224" s="137">
        <v>400</v>
      </c>
      <c r="F224" s="112">
        <v>310</v>
      </c>
      <c r="G224" s="287">
        <f t="shared" si="5"/>
        <v>0.775</v>
      </c>
      <c r="H224" s="290"/>
      <c r="I224" s="290"/>
      <c r="J224" s="295"/>
    </row>
    <row r="225" spans="1:10" s="152" customFormat="1" ht="12.75">
      <c r="A225" s="150"/>
      <c r="B225" s="150"/>
      <c r="C225" s="136" t="s">
        <v>952</v>
      </c>
      <c r="D225" s="147" t="s">
        <v>953</v>
      </c>
      <c r="E225" s="137">
        <v>18735</v>
      </c>
      <c r="F225" s="112">
        <v>15844.8</v>
      </c>
      <c r="G225" s="287">
        <f t="shared" si="5"/>
        <v>0.845732586068855</v>
      </c>
      <c r="H225" s="290"/>
      <c r="I225" s="290"/>
      <c r="J225" s="295"/>
    </row>
    <row r="226" spans="1:10" s="152" customFormat="1" ht="38.25">
      <c r="A226" s="150"/>
      <c r="B226" s="150"/>
      <c r="C226" s="136" t="s">
        <v>18</v>
      </c>
      <c r="D226" s="147" t="s">
        <v>683</v>
      </c>
      <c r="E226" s="137">
        <v>3000</v>
      </c>
      <c r="F226" s="112">
        <v>1998.28</v>
      </c>
      <c r="G226" s="287">
        <f t="shared" si="5"/>
        <v>0.6660933333333333</v>
      </c>
      <c r="H226" s="290"/>
      <c r="I226" s="290"/>
      <c r="J226" s="295"/>
    </row>
    <row r="227" spans="1:10" s="152" customFormat="1" ht="12.75">
      <c r="A227" s="150"/>
      <c r="B227" s="150"/>
      <c r="C227" s="136" t="s">
        <v>19</v>
      </c>
      <c r="D227" s="147" t="s">
        <v>20</v>
      </c>
      <c r="E227" s="137">
        <v>500</v>
      </c>
      <c r="F227" s="112">
        <v>107.82</v>
      </c>
      <c r="G227" s="287">
        <f t="shared" si="5"/>
        <v>0.21564</v>
      </c>
      <c r="H227" s="290"/>
      <c r="I227" s="290"/>
      <c r="J227" s="295"/>
    </row>
    <row r="228" spans="1:10" s="152" customFormat="1" ht="12.75">
      <c r="A228" s="150"/>
      <c r="B228" s="150"/>
      <c r="C228" s="136" t="s">
        <v>73</v>
      </c>
      <c r="D228" s="147" t="s">
        <v>77</v>
      </c>
      <c r="E228" s="137">
        <v>265</v>
      </c>
      <c r="F228" s="112">
        <v>264.45</v>
      </c>
      <c r="G228" s="287">
        <f t="shared" si="5"/>
        <v>0.9979245283018867</v>
      </c>
      <c r="H228" s="290"/>
      <c r="I228" s="290"/>
      <c r="J228" s="295"/>
    </row>
    <row r="229" spans="1:10" s="152" customFormat="1" ht="12.75">
      <c r="A229" s="150"/>
      <c r="B229" s="150"/>
      <c r="C229" s="136" t="s">
        <v>8</v>
      </c>
      <c r="D229" s="147" t="s">
        <v>78</v>
      </c>
      <c r="E229" s="137">
        <v>500</v>
      </c>
      <c r="F229" s="112">
        <v>44.06</v>
      </c>
      <c r="G229" s="287">
        <f t="shared" si="5"/>
        <v>0.08812</v>
      </c>
      <c r="H229" s="290"/>
      <c r="I229" s="290"/>
      <c r="J229" s="295"/>
    </row>
    <row r="230" spans="1:10" s="152" customFormat="1" ht="15.75" customHeight="1">
      <c r="A230" s="150"/>
      <c r="B230" s="150"/>
      <c r="C230" s="136" t="s">
        <v>23</v>
      </c>
      <c r="D230" s="147" t="s">
        <v>24</v>
      </c>
      <c r="E230" s="137">
        <v>27562.91</v>
      </c>
      <c r="F230" s="112">
        <v>27562.91</v>
      </c>
      <c r="G230" s="287">
        <f t="shared" si="5"/>
        <v>1</v>
      </c>
      <c r="H230" s="290"/>
      <c r="I230" s="290"/>
      <c r="J230" s="295"/>
    </row>
    <row r="231" spans="1:10" s="152" customFormat="1" ht="25.5">
      <c r="A231" s="150"/>
      <c r="B231" s="150"/>
      <c r="C231" s="136" t="s">
        <v>21</v>
      </c>
      <c r="D231" s="147" t="s">
        <v>22</v>
      </c>
      <c r="E231" s="137">
        <v>1000</v>
      </c>
      <c r="F231" s="112">
        <v>360</v>
      </c>
      <c r="G231" s="287">
        <f t="shared" si="5"/>
        <v>0.36</v>
      </c>
      <c r="H231" s="290"/>
      <c r="I231" s="290"/>
      <c r="J231" s="295"/>
    </row>
    <row r="232" spans="1:10" s="152" customFormat="1" ht="12.75">
      <c r="A232" s="150"/>
      <c r="B232" s="150"/>
      <c r="C232" s="136" t="s">
        <v>960</v>
      </c>
      <c r="D232" s="147" t="s">
        <v>905</v>
      </c>
      <c r="E232" s="137"/>
      <c r="F232" s="137"/>
      <c r="G232" s="287"/>
      <c r="H232" s="289">
        <v>23339.36</v>
      </c>
      <c r="I232" s="289">
        <v>14937.74</v>
      </c>
      <c r="J232" s="294">
        <f>I232/H232</f>
        <v>0.6400235482035497</v>
      </c>
    </row>
    <row r="233" spans="1:10" s="152" customFormat="1" ht="18.75" customHeight="1">
      <c r="A233" s="150"/>
      <c r="B233" s="150" t="s">
        <v>133</v>
      </c>
      <c r="C233" s="150"/>
      <c r="D233" s="151" t="s">
        <v>134</v>
      </c>
      <c r="E233" s="116">
        <f>SUM(E215:E231)</f>
        <v>947157.03</v>
      </c>
      <c r="F233" s="116">
        <f>SUM(F215:F232)</f>
        <v>923464.2000000001</v>
      </c>
      <c r="G233" s="275">
        <f t="shared" si="5"/>
        <v>0.9749853200160485</v>
      </c>
      <c r="H233" s="290">
        <f>SUM(H215:H232)</f>
        <v>23339.36</v>
      </c>
      <c r="I233" s="290">
        <f>SUM(I215:I232)</f>
        <v>14937.74</v>
      </c>
      <c r="J233" s="295">
        <f>I233/H233</f>
        <v>0.6400235482035497</v>
      </c>
    </row>
    <row r="234" spans="1:10" s="12" customFormat="1" ht="25.5">
      <c r="A234" s="76"/>
      <c r="B234" s="76"/>
      <c r="C234" s="76" t="s">
        <v>932</v>
      </c>
      <c r="D234" s="144" t="s">
        <v>335</v>
      </c>
      <c r="E234" s="112">
        <v>894214</v>
      </c>
      <c r="F234" s="112">
        <v>746003.22</v>
      </c>
      <c r="G234" s="287">
        <f t="shared" si="5"/>
        <v>0.8342558045389582</v>
      </c>
      <c r="H234" s="289"/>
      <c r="I234" s="289"/>
      <c r="J234" s="294"/>
    </row>
    <row r="235" spans="1:10" s="12" customFormat="1" ht="25.5">
      <c r="A235" s="76"/>
      <c r="B235" s="76"/>
      <c r="C235" s="76" t="s">
        <v>46</v>
      </c>
      <c r="D235" s="147" t="s">
        <v>679</v>
      </c>
      <c r="E235" s="112">
        <v>4114</v>
      </c>
      <c r="F235" s="112">
        <v>4076.2</v>
      </c>
      <c r="G235" s="287">
        <f t="shared" si="5"/>
        <v>0.9908118619348566</v>
      </c>
      <c r="H235" s="289"/>
      <c r="I235" s="289"/>
      <c r="J235" s="294"/>
    </row>
    <row r="236" spans="1:10" s="12" customFormat="1" ht="12.75">
      <c r="A236" s="76"/>
      <c r="B236" s="76"/>
      <c r="C236" s="76" t="s">
        <v>12</v>
      </c>
      <c r="D236" s="147" t="s">
        <v>13</v>
      </c>
      <c r="E236" s="112">
        <v>58090</v>
      </c>
      <c r="F236" s="112">
        <v>58088.22</v>
      </c>
      <c r="G236" s="287">
        <f t="shared" si="5"/>
        <v>0.9999693578929247</v>
      </c>
      <c r="H236" s="289"/>
      <c r="I236" s="289"/>
      <c r="J236" s="294"/>
    </row>
    <row r="237" spans="1:10" s="12" customFormat="1" ht="12.75">
      <c r="A237" s="76"/>
      <c r="B237" s="76"/>
      <c r="C237" s="76" t="s">
        <v>14</v>
      </c>
      <c r="D237" s="147" t="s">
        <v>15</v>
      </c>
      <c r="E237" s="112">
        <v>1320.91</v>
      </c>
      <c r="F237" s="112">
        <v>1320.91</v>
      </c>
      <c r="G237" s="287">
        <f t="shared" si="5"/>
        <v>1</v>
      </c>
      <c r="H237" s="289"/>
      <c r="I237" s="289"/>
      <c r="J237" s="294"/>
    </row>
    <row r="238" spans="1:10" s="12" customFormat="1" ht="12.75">
      <c r="A238" s="76"/>
      <c r="B238" s="76"/>
      <c r="C238" s="76" t="s">
        <v>2</v>
      </c>
      <c r="D238" s="147" t="s">
        <v>15</v>
      </c>
      <c r="E238" s="112">
        <v>9528</v>
      </c>
      <c r="F238" s="112">
        <v>9525.35</v>
      </c>
      <c r="G238" s="287">
        <f t="shared" si="5"/>
        <v>0.9997218723761545</v>
      </c>
      <c r="H238" s="289"/>
      <c r="I238" s="289"/>
      <c r="J238" s="294"/>
    </row>
    <row r="239" spans="1:10" s="12" customFormat="1" ht="12.75">
      <c r="A239" s="76"/>
      <c r="B239" s="76"/>
      <c r="C239" s="76" t="s">
        <v>16</v>
      </c>
      <c r="D239" s="147" t="s">
        <v>3</v>
      </c>
      <c r="E239" s="112">
        <v>1582</v>
      </c>
      <c r="F239" s="112">
        <v>1542.01</v>
      </c>
      <c r="G239" s="287">
        <f t="shared" si="5"/>
        <v>0.9747218710493046</v>
      </c>
      <c r="H239" s="289"/>
      <c r="I239" s="289"/>
      <c r="J239" s="294"/>
    </row>
    <row r="240" spans="1:10" s="12" customFormat="1" ht="12.75">
      <c r="A240" s="76"/>
      <c r="B240" s="76"/>
      <c r="C240" s="76" t="s">
        <v>958</v>
      </c>
      <c r="D240" s="147" t="s">
        <v>959</v>
      </c>
      <c r="E240" s="112">
        <v>4000</v>
      </c>
      <c r="F240" s="112">
        <v>1055.67</v>
      </c>
      <c r="G240" s="287">
        <f t="shared" si="5"/>
        <v>0.2639175</v>
      </c>
      <c r="H240" s="289"/>
      <c r="I240" s="289"/>
      <c r="J240" s="294"/>
    </row>
    <row r="241" spans="1:10" s="12" customFormat="1" ht="12.75">
      <c r="A241" s="76"/>
      <c r="B241" s="76"/>
      <c r="C241" s="76" t="s">
        <v>952</v>
      </c>
      <c r="D241" s="147" t="s">
        <v>953</v>
      </c>
      <c r="E241" s="112">
        <v>28674.09</v>
      </c>
      <c r="F241" s="112">
        <v>28673.94</v>
      </c>
      <c r="G241" s="287">
        <f t="shared" si="5"/>
        <v>0.9999947687964988</v>
      </c>
      <c r="H241" s="289"/>
      <c r="I241" s="289"/>
      <c r="J241" s="294"/>
    </row>
    <row r="242" spans="1:10" s="12" customFormat="1" ht="17.25" customHeight="1">
      <c r="A242" s="76"/>
      <c r="B242" s="76"/>
      <c r="C242" s="76" t="s">
        <v>23</v>
      </c>
      <c r="D242" s="147" t="s">
        <v>24</v>
      </c>
      <c r="E242" s="112">
        <v>5077.35</v>
      </c>
      <c r="F242" s="112">
        <v>5077.35</v>
      </c>
      <c r="G242" s="287">
        <f t="shared" si="5"/>
        <v>1</v>
      </c>
      <c r="H242" s="289"/>
      <c r="I242" s="289"/>
      <c r="J242" s="294"/>
    </row>
    <row r="243" spans="1:10" s="49" customFormat="1" ht="12.75">
      <c r="A243" s="77"/>
      <c r="B243" s="77" t="s">
        <v>933</v>
      </c>
      <c r="C243" s="77"/>
      <c r="D243" s="145" t="s">
        <v>686</v>
      </c>
      <c r="E243" s="113">
        <f>SUM(E234:E242)</f>
        <v>1006600.35</v>
      </c>
      <c r="F243" s="113">
        <f>SUM(F234:F242)</f>
        <v>855362.8699999999</v>
      </c>
      <c r="G243" s="275">
        <f t="shared" si="5"/>
        <v>0.8497541948996937</v>
      </c>
      <c r="H243" s="288"/>
      <c r="I243" s="288"/>
      <c r="J243" s="293"/>
    </row>
    <row r="244" spans="1:10" s="138" customFormat="1" ht="25.5">
      <c r="A244" s="136"/>
      <c r="B244" s="136"/>
      <c r="C244" s="136" t="s">
        <v>46</v>
      </c>
      <c r="D244" s="147" t="s">
        <v>679</v>
      </c>
      <c r="E244" s="137">
        <v>164838</v>
      </c>
      <c r="F244" s="137">
        <v>162509.92</v>
      </c>
      <c r="G244" s="287">
        <f t="shared" si="5"/>
        <v>0.9858765575898762</v>
      </c>
      <c r="H244" s="291"/>
      <c r="I244" s="291"/>
      <c r="J244" s="296"/>
    </row>
    <row r="245" spans="1:10" s="138" customFormat="1" ht="12.75">
      <c r="A245" s="136"/>
      <c r="B245" s="136"/>
      <c r="C245" s="136" t="s">
        <v>737</v>
      </c>
      <c r="D245" s="147" t="s">
        <v>93</v>
      </c>
      <c r="E245" s="137">
        <v>2500</v>
      </c>
      <c r="F245" s="137">
        <v>2500</v>
      </c>
      <c r="G245" s="287">
        <f t="shared" si="5"/>
        <v>1</v>
      </c>
      <c r="H245" s="291"/>
      <c r="I245" s="291"/>
      <c r="J245" s="296"/>
    </row>
    <row r="246" spans="1:10" s="138" customFormat="1" ht="12.75">
      <c r="A246" s="136"/>
      <c r="B246" s="136"/>
      <c r="C246" s="136" t="s">
        <v>12</v>
      </c>
      <c r="D246" s="147" t="s">
        <v>13</v>
      </c>
      <c r="E246" s="137">
        <v>2245204</v>
      </c>
      <c r="F246" s="137">
        <v>2236500.05</v>
      </c>
      <c r="G246" s="287">
        <f t="shared" si="5"/>
        <v>0.9961233144070649</v>
      </c>
      <c r="H246" s="291"/>
      <c r="I246" s="291"/>
      <c r="J246" s="296"/>
    </row>
    <row r="247" spans="1:10" s="138" customFormat="1" ht="12.75">
      <c r="A247" s="136"/>
      <c r="B247" s="136"/>
      <c r="C247" s="136" t="s">
        <v>14</v>
      </c>
      <c r="D247" s="147" t="s">
        <v>15</v>
      </c>
      <c r="E247" s="137">
        <v>163485.25</v>
      </c>
      <c r="F247" s="137">
        <v>163485.25</v>
      </c>
      <c r="G247" s="287">
        <f t="shared" si="5"/>
        <v>1</v>
      </c>
      <c r="H247" s="291"/>
      <c r="I247" s="291"/>
      <c r="J247" s="296"/>
    </row>
    <row r="248" spans="1:10" s="138" customFormat="1" ht="12.75">
      <c r="A248" s="136"/>
      <c r="B248" s="136"/>
      <c r="C248" s="136" t="s">
        <v>2</v>
      </c>
      <c r="D248" s="147" t="s">
        <v>3</v>
      </c>
      <c r="E248" s="137">
        <v>382245.78</v>
      </c>
      <c r="F248" s="137">
        <v>377354.93</v>
      </c>
      <c r="G248" s="287">
        <f t="shared" si="5"/>
        <v>0.9872049601175452</v>
      </c>
      <c r="H248" s="291"/>
      <c r="I248" s="291"/>
      <c r="J248" s="296"/>
    </row>
    <row r="249" spans="1:10" s="138" customFormat="1" ht="12.75">
      <c r="A249" s="136"/>
      <c r="B249" s="136"/>
      <c r="C249" s="136" t="s">
        <v>16</v>
      </c>
      <c r="D249" s="147" t="s">
        <v>17</v>
      </c>
      <c r="E249" s="137">
        <v>55325</v>
      </c>
      <c r="F249" s="137">
        <v>53159.32</v>
      </c>
      <c r="G249" s="287">
        <f t="shared" si="5"/>
        <v>0.9608553095345684</v>
      </c>
      <c r="H249" s="291"/>
      <c r="I249" s="291"/>
      <c r="J249" s="296"/>
    </row>
    <row r="250" spans="1:10" s="138" customFormat="1" ht="12.75">
      <c r="A250" s="136"/>
      <c r="B250" s="136"/>
      <c r="C250" s="136" t="s">
        <v>962</v>
      </c>
      <c r="D250" s="147" t="s">
        <v>4</v>
      </c>
      <c r="E250" s="137">
        <v>9000</v>
      </c>
      <c r="F250" s="137">
        <v>1272</v>
      </c>
      <c r="G250" s="287">
        <f t="shared" si="5"/>
        <v>0.14133333333333334</v>
      </c>
      <c r="H250" s="291"/>
      <c r="I250" s="291"/>
      <c r="J250" s="296"/>
    </row>
    <row r="251" spans="1:10" s="138" customFormat="1" ht="12.75">
      <c r="A251" s="136"/>
      <c r="B251" s="136"/>
      <c r="C251" s="136" t="s">
        <v>958</v>
      </c>
      <c r="D251" s="147" t="s">
        <v>959</v>
      </c>
      <c r="E251" s="137">
        <v>103804.99</v>
      </c>
      <c r="F251" s="137">
        <v>86286.53</v>
      </c>
      <c r="G251" s="287">
        <f t="shared" si="5"/>
        <v>0.8312368220448747</v>
      </c>
      <c r="H251" s="291"/>
      <c r="I251" s="291"/>
      <c r="J251" s="296"/>
    </row>
    <row r="252" spans="1:10" s="138" customFormat="1" ht="25.5">
      <c r="A252" s="136"/>
      <c r="B252" s="136"/>
      <c r="C252" s="136" t="s">
        <v>903</v>
      </c>
      <c r="D252" s="147" t="s">
        <v>904</v>
      </c>
      <c r="E252" s="137">
        <v>18520.9</v>
      </c>
      <c r="F252" s="137">
        <v>15889.49</v>
      </c>
      <c r="G252" s="287">
        <f t="shared" si="5"/>
        <v>0.8579221312139258</v>
      </c>
      <c r="H252" s="291"/>
      <c r="I252" s="291"/>
      <c r="J252" s="296"/>
    </row>
    <row r="253" spans="1:10" s="138" customFormat="1" ht="12.75">
      <c r="A253" s="136"/>
      <c r="B253" s="136"/>
      <c r="C253" s="136" t="s">
        <v>60</v>
      </c>
      <c r="D253" s="147" t="s">
        <v>61</v>
      </c>
      <c r="E253" s="137">
        <v>141200</v>
      </c>
      <c r="F253" s="137">
        <v>129407.06</v>
      </c>
      <c r="G253" s="287">
        <f t="shared" si="5"/>
        <v>0.9164805949008499</v>
      </c>
      <c r="H253" s="291"/>
      <c r="I253" s="291"/>
      <c r="J253" s="296"/>
    </row>
    <row r="254" spans="1:10" s="138" customFormat="1" ht="12.75">
      <c r="A254" s="136"/>
      <c r="B254" s="136"/>
      <c r="C254" s="136" t="s">
        <v>62</v>
      </c>
      <c r="D254" s="147" t="s">
        <v>63</v>
      </c>
      <c r="E254" s="137">
        <v>4000</v>
      </c>
      <c r="F254" s="137">
        <v>665</v>
      </c>
      <c r="G254" s="287">
        <f t="shared" si="5"/>
        <v>0.16625</v>
      </c>
      <c r="H254" s="291"/>
      <c r="I254" s="291"/>
      <c r="J254" s="296"/>
    </row>
    <row r="255" spans="1:10" s="138" customFormat="1" ht="12.75">
      <c r="A255" s="136"/>
      <c r="B255" s="136"/>
      <c r="C255" s="136" t="s">
        <v>952</v>
      </c>
      <c r="D255" s="147" t="s">
        <v>953</v>
      </c>
      <c r="E255" s="137">
        <v>132184.25</v>
      </c>
      <c r="F255" s="137">
        <v>119056.64</v>
      </c>
      <c r="G255" s="287">
        <f t="shared" si="5"/>
        <v>0.9006870334400656</v>
      </c>
      <c r="H255" s="291"/>
      <c r="I255" s="291"/>
      <c r="J255" s="296"/>
    </row>
    <row r="256" spans="1:10" s="138" customFormat="1" ht="12.75">
      <c r="A256" s="136"/>
      <c r="B256" s="136"/>
      <c r="C256" s="136" t="s">
        <v>64</v>
      </c>
      <c r="D256" s="147" t="s">
        <v>65</v>
      </c>
      <c r="E256" s="137">
        <v>3500</v>
      </c>
      <c r="F256" s="137">
        <v>2556.8</v>
      </c>
      <c r="G256" s="287">
        <f t="shared" si="5"/>
        <v>0.7305142857142858</v>
      </c>
      <c r="H256" s="291"/>
      <c r="I256" s="291"/>
      <c r="J256" s="296"/>
    </row>
    <row r="257" spans="1:10" s="138" customFormat="1" ht="38.25">
      <c r="A257" s="136"/>
      <c r="B257" s="136"/>
      <c r="C257" s="136" t="s">
        <v>18</v>
      </c>
      <c r="D257" s="147" t="s">
        <v>683</v>
      </c>
      <c r="E257" s="137">
        <v>4600</v>
      </c>
      <c r="F257" s="137">
        <v>3902.88</v>
      </c>
      <c r="G257" s="287">
        <f t="shared" si="5"/>
        <v>0.8484521739130435</v>
      </c>
      <c r="H257" s="291"/>
      <c r="I257" s="291"/>
      <c r="J257" s="296"/>
    </row>
    <row r="258" spans="1:10" s="138" customFormat="1" ht="12.75">
      <c r="A258" s="136"/>
      <c r="B258" s="136"/>
      <c r="C258" s="136" t="s">
        <v>19</v>
      </c>
      <c r="D258" s="147" t="s">
        <v>20</v>
      </c>
      <c r="E258" s="137">
        <v>4100</v>
      </c>
      <c r="F258" s="137">
        <v>3234.36</v>
      </c>
      <c r="G258" s="287">
        <f t="shared" si="5"/>
        <v>0.7888682926829269</v>
      </c>
      <c r="H258" s="291"/>
      <c r="I258" s="291"/>
      <c r="J258" s="296"/>
    </row>
    <row r="259" spans="1:10" s="138" customFormat="1" ht="12.75">
      <c r="A259" s="136"/>
      <c r="B259" s="136"/>
      <c r="C259" s="136" t="s">
        <v>8</v>
      </c>
      <c r="D259" s="147" t="s">
        <v>78</v>
      </c>
      <c r="E259" s="137">
        <v>5800</v>
      </c>
      <c r="F259" s="137">
        <v>3657.47</v>
      </c>
      <c r="G259" s="287">
        <f t="shared" si="5"/>
        <v>0.630598275862069</v>
      </c>
      <c r="H259" s="291"/>
      <c r="I259" s="291"/>
      <c r="J259" s="296"/>
    </row>
    <row r="260" spans="1:10" s="138" customFormat="1" ht="15" customHeight="1">
      <c r="A260" s="136"/>
      <c r="B260" s="136"/>
      <c r="C260" s="136" t="s">
        <v>23</v>
      </c>
      <c r="D260" s="147" t="s">
        <v>24</v>
      </c>
      <c r="E260" s="137">
        <v>134154.6</v>
      </c>
      <c r="F260" s="137">
        <v>134154.6</v>
      </c>
      <c r="G260" s="287">
        <f t="shared" si="5"/>
        <v>1</v>
      </c>
      <c r="H260" s="291"/>
      <c r="I260" s="291"/>
      <c r="J260" s="296"/>
    </row>
    <row r="261" spans="1:10" s="138" customFormat="1" ht="25.5">
      <c r="A261" s="136"/>
      <c r="B261" s="136"/>
      <c r="C261" s="136" t="s">
        <v>21</v>
      </c>
      <c r="D261" s="147" t="s">
        <v>22</v>
      </c>
      <c r="E261" s="137">
        <v>1500</v>
      </c>
      <c r="F261" s="137"/>
      <c r="G261" s="287"/>
      <c r="H261" s="291"/>
      <c r="I261" s="291"/>
      <c r="J261" s="296"/>
    </row>
    <row r="262" spans="1:10" s="152" customFormat="1" ht="12.75">
      <c r="A262" s="150"/>
      <c r="B262" s="150" t="s">
        <v>216</v>
      </c>
      <c r="C262" s="150"/>
      <c r="D262" s="151" t="s">
        <v>217</v>
      </c>
      <c r="E262" s="116">
        <f>SUM(E244:E261)</f>
        <v>3575962.7700000005</v>
      </c>
      <c r="F262" s="116">
        <f>SUM(F244:F261)</f>
        <v>3495592.3</v>
      </c>
      <c r="G262" s="275">
        <f t="shared" si="5"/>
        <v>0.9775248023625255</v>
      </c>
      <c r="H262" s="290"/>
      <c r="I262" s="290"/>
      <c r="J262" s="295"/>
    </row>
    <row r="263" spans="1:10" s="152" customFormat="1" ht="12.75">
      <c r="A263" s="150"/>
      <c r="B263" s="150"/>
      <c r="C263" s="136" t="s">
        <v>2</v>
      </c>
      <c r="D263" s="147" t="s">
        <v>3</v>
      </c>
      <c r="E263" s="137">
        <v>10633</v>
      </c>
      <c r="F263" s="112">
        <v>6083.88</v>
      </c>
      <c r="G263" s="287">
        <f t="shared" si="5"/>
        <v>0.5721696604909244</v>
      </c>
      <c r="H263" s="290"/>
      <c r="I263" s="290"/>
      <c r="J263" s="295"/>
    </row>
    <row r="264" spans="1:10" s="152" customFormat="1" ht="12.75">
      <c r="A264" s="150"/>
      <c r="B264" s="150"/>
      <c r="C264" s="136" t="s">
        <v>16</v>
      </c>
      <c r="D264" s="147" t="s">
        <v>17</v>
      </c>
      <c r="E264" s="137">
        <v>1532</v>
      </c>
      <c r="F264" s="112">
        <v>26.95</v>
      </c>
      <c r="G264" s="287">
        <f t="shared" si="5"/>
        <v>0.017591383812010444</v>
      </c>
      <c r="H264" s="290"/>
      <c r="I264" s="290"/>
      <c r="J264" s="295"/>
    </row>
    <row r="265" spans="1:10" s="152" customFormat="1" ht="12.75">
      <c r="A265" s="150"/>
      <c r="B265" s="150"/>
      <c r="C265" s="136" t="s">
        <v>962</v>
      </c>
      <c r="D265" s="147" t="s">
        <v>4</v>
      </c>
      <c r="E265" s="137">
        <v>90000</v>
      </c>
      <c r="F265" s="112">
        <v>67737.33</v>
      </c>
      <c r="G265" s="287">
        <f t="shared" si="5"/>
        <v>0.752637</v>
      </c>
      <c r="H265" s="290"/>
      <c r="I265" s="290"/>
      <c r="J265" s="295"/>
    </row>
    <row r="266" spans="1:10" s="138" customFormat="1" ht="12.75">
      <c r="A266" s="136"/>
      <c r="B266" s="136"/>
      <c r="C266" s="136" t="s">
        <v>952</v>
      </c>
      <c r="D266" s="147" t="s">
        <v>953</v>
      </c>
      <c r="E266" s="137">
        <v>468507</v>
      </c>
      <c r="F266" s="112">
        <v>376677.49</v>
      </c>
      <c r="G266" s="287">
        <f t="shared" si="5"/>
        <v>0.8039954365676499</v>
      </c>
      <c r="H266" s="291"/>
      <c r="I266" s="291"/>
      <c r="J266" s="296"/>
    </row>
    <row r="267" spans="1:10" s="152" customFormat="1" ht="12.75">
      <c r="A267" s="150"/>
      <c r="B267" s="150" t="s">
        <v>218</v>
      </c>
      <c r="C267" s="150"/>
      <c r="D267" s="151" t="s">
        <v>219</v>
      </c>
      <c r="E267" s="116">
        <f>SUM(E263:E266)</f>
        <v>570672</v>
      </c>
      <c r="F267" s="113">
        <f>SUM(F263:F266)</f>
        <v>450525.65</v>
      </c>
      <c r="G267" s="275">
        <f t="shared" si="5"/>
        <v>0.7894651393444921</v>
      </c>
      <c r="H267" s="290"/>
      <c r="I267" s="290"/>
      <c r="J267" s="295"/>
    </row>
    <row r="268" spans="1:10" s="152" customFormat="1" ht="12.75">
      <c r="A268" s="150"/>
      <c r="B268" s="150"/>
      <c r="C268" s="136" t="s">
        <v>958</v>
      </c>
      <c r="D268" s="147" t="s">
        <v>959</v>
      </c>
      <c r="E268" s="112">
        <v>4605</v>
      </c>
      <c r="F268" s="112">
        <v>3826.75</v>
      </c>
      <c r="G268" s="277">
        <f t="shared" si="5"/>
        <v>0.8309989142236699</v>
      </c>
      <c r="H268" s="290"/>
      <c r="I268" s="290"/>
      <c r="J268" s="295"/>
    </row>
    <row r="269" spans="1:10" s="152" customFormat="1" ht="12.75">
      <c r="A269" s="150"/>
      <c r="B269" s="150"/>
      <c r="C269" s="136" t="s">
        <v>952</v>
      </c>
      <c r="D269" s="147" t="s">
        <v>953</v>
      </c>
      <c r="E269" s="112">
        <v>555</v>
      </c>
      <c r="F269" s="112">
        <v>502.28</v>
      </c>
      <c r="G269" s="277">
        <f t="shared" si="5"/>
        <v>0.9050090090090089</v>
      </c>
      <c r="H269" s="290"/>
      <c r="I269" s="290"/>
      <c r="J269" s="295"/>
    </row>
    <row r="270" spans="1:10" s="152" customFormat="1" ht="25.5">
      <c r="A270" s="150"/>
      <c r="B270" s="150"/>
      <c r="C270" s="136" t="s">
        <v>21</v>
      </c>
      <c r="D270" s="147" t="s">
        <v>22</v>
      </c>
      <c r="E270" s="137">
        <v>55051</v>
      </c>
      <c r="F270" s="112">
        <v>30024.83</v>
      </c>
      <c r="G270" s="287">
        <f t="shared" si="5"/>
        <v>0.5454002652086247</v>
      </c>
      <c r="H270" s="290"/>
      <c r="I270" s="290"/>
      <c r="J270" s="295"/>
    </row>
    <row r="271" spans="1:10" s="152" customFormat="1" ht="13.5" customHeight="1">
      <c r="A271" s="150"/>
      <c r="B271" s="150" t="s">
        <v>220</v>
      </c>
      <c r="C271" s="150"/>
      <c r="D271" s="151" t="s">
        <v>221</v>
      </c>
      <c r="E271" s="116">
        <f>SUM(E268:E270)</f>
        <v>60211</v>
      </c>
      <c r="F271" s="116">
        <f>SUM(F268:F270)</f>
        <v>34353.86</v>
      </c>
      <c r="G271" s="275">
        <f t="shared" si="5"/>
        <v>0.5705578714852768</v>
      </c>
      <c r="H271" s="290"/>
      <c r="I271" s="290"/>
      <c r="J271" s="295"/>
    </row>
    <row r="272" spans="1:10" s="152" customFormat="1" ht="13.5" customHeight="1">
      <c r="A272" s="150"/>
      <c r="B272" s="150"/>
      <c r="C272" s="136" t="s">
        <v>12</v>
      </c>
      <c r="D272" s="147" t="s">
        <v>13</v>
      </c>
      <c r="E272" s="137">
        <v>130015</v>
      </c>
      <c r="F272" s="112">
        <v>128783.45</v>
      </c>
      <c r="G272" s="287">
        <f aca="true" t="shared" si="6" ref="G272:G345">F272/E272</f>
        <v>0.990527631427143</v>
      </c>
      <c r="H272" s="290"/>
      <c r="I272" s="290"/>
      <c r="J272" s="295"/>
    </row>
    <row r="273" spans="1:10" s="152" customFormat="1" ht="13.5" customHeight="1">
      <c r="A273" s="150"/>
      <c r="B273" s="150"/>
      <c r="C273" s="136" t="s">
        <v>14</v>
      </c>
      <c r="D273" s="147" t="s">
        <v>15</v>
      </c>
      <c r="E273" s="137">
        <v>10308.82</v>
      </c>
      <c r="F273" s="112">
        <v>10308.82</v>
      </c>
      <c r="G273" s="287">
        <f t="shared" si="6"/>
        <v>1</v>
      </c>
      <c r="H273" s="290"/>
      <c r="I273" s="290"/>
      <c r="J273" s="295"/>
    </row>
    <row r="274" spans="1:10" s="152" customFormat="1" ht="13.5" customHeight="1">
      <c r="A274" s="150"/>
      <c r="B274" s="150"/>
      <c r="C274" s="136" t="s">
        <v>2</v>
      </c>
      <c r="D274" s="147" t="s">
        <v>3</v>
      </c>
      <c r="E274" s="137">
        <v>23349.18</v>
      </c>
      <c r="F274" s="112">
        <v>21258.48</v>
      </c>
      <c r="G274" s="287">
        <f t="shared" si="6"/>
        <v>0.9104593822995068</v>
      </c>
      <c r="H274" s="290"/>
      <c r="I274" s="290"/>
      <c r="J274" s="295"/>
    </row>
    <row r="275" spans="1:10" s="152" customFormat="1" ht="13.5" customHeight="1">
      <c r="A275" s="150"/>
      <c r="B275" s="150"/>
      <c r="C275" s="136" t="s">
        <v>16</v>
      </c>
      <c r="D275" s="147" t="s">
        <v>17</v>
      </c>
      <c r="E275" s="137">
        <v>3557</v>
      </c>
      <c r="F275" s="112">
        <v>3332.97</v>
      </c>
      <c r="G275" s="287">
        <f t="shared" si="6"/>
        <v>0.9370171492831036</v>
      </c>
      <c r="H275" s="290"/>
      <c r="I275" s="290"/>
      <c r="J275" s="295"/>
    </row>
    <row r="276" spans="1:10" s="152" customFormat="1" ht="13.5" customHeight="1">
      <c r="A276" s="150"/>
      <c r="B276" s="150"/>
      <c r="C276" s="136" t="s">
        <v>962</v>
      </c>
      <c r="D276" s="147" t="s">
        <v>4</v>
      </c>
      <c r="E276" s="137">
        <v>1000</v>
      </c>
      <c r="F276" s="112">
        <v>471.14</v>
      </c>
      <c r="G276" s="287">
        <f t="shared" si="6"/>
        <v>0.47114</v>
      </c>
      <c r="H276" s="290"/>
      <c r="I276" s="290"/>
      <c r="J276" s="295"/>
    </row>
    <row r="277" spans="1:10" s="152" customFormat="1" ht="13.5" customHeight="1">
      <c r="A277" s="150"/>
      <c r="B277" s="150"/>
      <c r="C277" s="136" t="s">
        <v>958</v>
      </c>
      <c r="D277" s="147" t="s">
        <v>959</v>
      </c>
      <c r="E277" s="137">
        <v>1500</v>
      </c>
      <c r="F277" s="112">
        <v>1255.02</v>
      </c>
      <c r="G277" s="287">
        <f t="shared" si="6"/>
        <v>0.83668</v>
      </c>
      <c r="H277" s="290"/>
      <c r="I277" s="290"/>
      <c r="J277" s="295"/>
    </row>
    <row r="278" spans="1:10" s="152" customFormat="1" ht="13.5" customHeight="1">
      <c r="A278" s="150"/>
      <c r="B278" s="150"/>
      <c r="C278" s="136" t="s">
        <v>907</v>
      </c>
      <c r="D278" s="147" t="s">
        <v>908</v>
      </c>
      <c r="E278" s="137">
        <v>260080</v>
      </c>
      <c r="F278" s="112">
        <v>231859.26</v>
      </c>
      <c r="G278" s="287">
        <f t="shared" si="6"/>
        <v>0.8914920793601969</v>
      </c>
      <c r="H278" s="290"/>
      <c r="I278" s="290"/>
      <c r="J278" s="295"/>
    </row>
    <row r="279" spans="1:10" s="152" customFormat="1" ht="13.5" customHeight="1">
      <c r="A279" s="150"/>
      <c r="B279" s="150"/>
      <c r="C279" s="136" t="s">
        <v>60</v>
      </c>
      <c r="D279" s="147" t="s">
        <v>61</v>
      </c>
      <c r="E279" s="137">
        <v>10000</v>
      </c>
      <c r="F279" s="112">
        <v>9474.94</v>
      </c>
      <c r="G279" s="287">
        <f t="shared" si="6"/>
        <v>0.9474940000000001</v>
      </c>
      <c r="H279" s="290"/>
      <c r="I279" s="290"/>
      <c r="J279" s="295"/>
    </row>
    <row r="280" spans="1:10" s="152" customFormat="1" ht="13.5" customHeight="1">
      <c r="A280" s="150"/>
      <c r="B280" s="150"/>
      <c r="C280" s="136" t="s">
        <v>952</v>
      </c>
      <c r="D280" s="147" t="s">
        <v>953</v>
      </c>
      <c r="E280" s="137">
        <v>1000</v>
      </c>
      <c r="F280" s="112">
        <v>894.71</v>
      </c>
      <c r="G280" s="287">
        <f t="shared" si="6"/>
        <v>0.89471</v>
      </c>
      <c r="H280" s="290"/>
      <c r="I280" s="290"/>
      <c r="J280" s="295"/>
    </row>
    <row r="281" spans="1:10" s="152" customFormat="1" ht="23.25" customHeight="1">
      <c r="A281" s="150"/>
      <c r="B281" s="150"/>
      <c r="C281" s="136" t="s">
        <v>23</v>
      </c>
      <c r="D281" s="147" t="s">
        <v>24</v>
      </c>
      <c r="E281" s="137">
        <v>6957.39</v>
      </c>
      <c r="F281" s="112">
        <v>6957.39</v>
      </c>
      <c r="G281" s="287">
        <f t="shared" si="6"/>
        <v>1</v>
      </c>
      <c r="H281" s="290"/>
      <c r="I281" s="290"/>
      <c r="J281" s="295"/>
    </row>
    <row r="282" spans="1:10" s="152" customFormat="1" ht="12.75">
      <c r="A282" s="150"/>
      <c r="B282" s="150" t="s">
        <v>470</v>
      </c>
      <c r="C282" s="150"/>
      <c r="D282" s="151" t="s">
        <v>773</v>
      </c>
      <c r="E282" s="116">
        <f>SUM(E272:E281)</f>
        <v>447767.39</v>
      </c>
      <c r="F282" s="116">
        <f>SUM(F272:F281)</f>
        <v>414596.18000000005</v>
      </c>
      <c r="G282" s="275">
        <f t="shared" si="6"/>
        <v>0.925918656112943</v>
      </c>
      <c r="H282" s="290"/>
      <c r="I282" s="290"/>
      <c r="J282" s="295"/>
    </row>
    <row r="283" spans="1:10" s="12" customFormat="1" ht="12.75">
      <c r="A283" s="76"/>
      <c r="B283" s="76"/>
      <c r="C283" s="76" t="s">
        <v>25</v>
      </c>
      <c r="D283" s="144" t="s">
        <v>26</v>
      </c>
      <c r="E283" s="112">
        <v>726</v>
      </c>
      <c r="F283" s="112">
        <v>480</v>
      </c>
      <c r="G283" s="287">
        <f t="shared" si="6"/>
        <v>0.6611570247933884</v>
      </c>
      <c r="H283" s="289"/>
      <c r="I283" s="289"/>
      <c r="J283" s="294"/>
    </row>
    <row r="284" spans="1:10" s="12" customFormat="1" ht="12.75">
      <c r="A284" s="76"/>
      <c r="B284" s="76"/>
      <c r="C284" s="136" t="s">
        <v>12</v>
      </c>
      <c r="D284" s="147" t="s">
        <v>13</v>
      </c>
      <c r="E284" s="112">
        <v>40283.96</v>
      </c>
      <c r="F284" s="112"/>
      <c r="G284" s="287"/>
      <c r="H284" s="289"/>
      <c r="I284" s="289"/>
      <c r="J284" s="294"/>
    </row>
    <row r="285" spans="1:10" s="152" customFormat="1" ht="12.75">
      <c r="A285" s="150"/>
      <c r="B285" s="150"/>
      <c r="C285" s="136" t="s">
        <v>2</v>
      </c>
      <c r="D285" s="147" t="s">
        <v>3</v>
      </c>
      <c r="E285" s="137">
        <v>1500</v>
      </c>
      <c r="F285" s="116"/>
      <c r="G285" s="287"/>
      <c r="H285" s="290"/>
      <c r="I285" s="290"/>
      <c r="J285" s="295"/>
    </row>
    <row r="286" spans="1:10" s="152" customFormat="1" ht="12.75">
      <c r="A286" s="150"/>
      <c r="B286" s="150"/>
      <c r="C286" s="136" t="s">
        <v>958</v>
      </c>
      <c r="D286" s="147" t="s">
        <v>959</v>
      </c>
      <c r="E286" s="137">
        <v>15896</v>
      </c>
      <c r="F286" s="112">
        <v>15895.75</v>
      </c>
      <c r="G286" s="287">
        <f t="shared" si="6"/>
        <v>0.9999842727730247</v>
      </c>
      <c r="H286" s="290"/>
      <c r="I286" s="290"/>
      <c r="J286" s="295"/>
    </row>
    <row r="287" spans="1:10" s="152" customFormat="1" ht="39" customHeight="1">
      <c r="A287" s="150"/>
      <c r="B287" s="150"/>
      <c r="C287" s="136" t="s">
        <v>95</v>
      </c>
      <c r="D287" s="147" t="s">
        <v>96</v>
      </c>
      <c r="E287" s="137">
        <v>2000</v>
      </c>
      <c r="F287" s="116"/>
      <c r="G287" s="287"/>
      <c r="H287" s="290"/>
      <c r="I287" s="290"/>
      <c r="J287" s="295"/>
    </row>
    <row r="288" spans="1:10" s="152" customFormat="1" ht="12.75">
      <c r="A288" s="150"/>
      <c r="B288" s="150"/>
      <c r="C288" s="136" t="s">
        <v>952</v>
      </c>
      <c r="D288" s="147" t="s">
        <v>953</v>
      </c>
      <c r="E288" s="137">
        <v>19157.39</v>
      </c>
      <c r="F288" s="116">
        <v>13999.33</v>
      </c>
      <c r="G288" s="287">
        <f t="shared" si="6"/>
        <v>0.730753510786177</v>
      </c>
      <c r="H288" s="290"/>
      <c r="I288" s="290"/>
      <c r="J288" s="295"/>
    </row>
    <row r="289" spans="1:10" s="138" customFormat="1" ht="38.25">
      <c r="A289" s="136"/>
      <c r="B289" s="136"/>
      <c r="C289" s="136" t="s">
        <v>97</v>
      </c>
      <c r="D289" s="147" t="s">
        <v>98</v>
      </c>
      <c r="E289" s="137">
        <v>34543.2</v>
      </c>
      <c r="F289" s="137">
        <v>5370.27</v>
      </c>
      <c r="G289" s="287">
        <f t="shared" si="6"/>
        <v>0.15546533036892937</v>
      </c>
      <c r="H289" s="291"/>
      <c r="I289" s="291"/>
      <c r="J289" s="296"/>
    </row>
    <row r="290" spans="1:10" s="138" customFormat="1" ht="38.25">
      <c r="A290" s="136"/>
      <c r="B290" s="136"/>
      <c r="C290" s="136" t="s">
        <v>99</v>
      </c>
      <c r="D290" s="147" t="s">
        <v>100</v>
      </c>
      <c r="E290" s="137">
        <v>11800</v>
      </c>
      <c r="F290" s="137">
        <v>3011.29</v>
      </c>
      <c r="G290" s="287">
        <f t="shared" si="6"/>
        <v>0.2551940677966102</v>
      </c>
      <c r="H290" s="291"/>
      <c r="I290" s="291"/>
      <c r="J290" s="296"/>
    </row>
    <row r="291" spans="1:10" s="152" customFormat="1" ht="12.75">
      <c r="A291" s="150"/>
      <c r="B291" s="150" t="s">
        <v>137</v>
      </c>
      <c r="C291" s="150"/>
      <c r="D291" s="151" t="s">
        <v>833</v>
      </c>
      <c r="E291" s="116">
        <f>SUM(E283:E290)</f>
        <v>125906.55</v>
      </c>
      <c r="F291" s="116">
        <f>SUM(F283:F290)</f>
        <v>38756.64000000001</v>
      </c>
      <c r="G291" s="275">
        <f t="shared" si="6"/>
        <v>0.30782068129100515</v>
      </c>
      <c r="H291" s="290"/>
      <c r="I291" s="290"/>
      <c r="J291" s="295"/>
    </row>
    <row r="292" spans="1:10" s="158" customFormat="1" ht="15.75">
      <c r="A292" s="155" t="s">
        <v>127</v>
      </c>
      <c r="B292" s="155"/>
      <c r="C292" s="155"/>
      <c r="D292" s="156" t="s">
        <v>128</v>
      </c>
      <c r="E292" s="116">
        <f>E201+E214+E233+E243+E262+E267+E271+E282+E291</f>
        <v>15577698.79</v>
      </c>
      <c r="F292" s="116">
        <f>F201+F214+F233+F243+F262+F267+F271+F282+F291</f>
        <v>14955996.889999995</v>
      </c>
      <c r="G292" s="275">
        <f t="shared" si="6"/>
        <v>0.9600902605461147</v>
      </c>
      <c r="H292" s="292">
        <f>H201+H233</f>
        <v>39376.36</v>
      </c>
      <c r="I292" s="292">
        <f>I201+I233</f>
        <v>30965.98</v>
      </c>
      <c r="J292" s="297">
        <f>I292/H292</f>
        <v>0.7864104249351641</v>
      </c>
    </row>
    <row r="293" spans="1:10" s="138" customFormat="1" ht="12.75">
      <c r="A293" s="136"/>
      <c r="B293" s="136"/>
      <c r="C293" s="136" t="s">
        <v>958</v>
      </c>
      <c r="D293" s="147" t="s">
        <v>959</v>
      </c>
      <c r="E293" s="137">
        <v>3000</v>
      </c>
      <c r="F293" s="137"/>
      <c r="G293" s="287"/>
      <c r="H293" s="291"/>
      <c r="I293" s="291"/>
      <c r="J293" s="296"/>
    </row>
    <row r="294" spans="1:10" s="138" customFormat="1" ht="12.75">
      <c r="A294" s="136"/>
      <c r="B294" s="136"/>
      <c r="C294" s="136" t="s">
        <v>5</v>
      </c>
      <c r="D294" s="147" t="s">
        <v>6</v>
      </c>
      <c r="E294" s="137">
        <v>6150</v>
      </c>
      <c r="F294" s="137"/>
      <c r="G294" s="287"/>
      <c r="H294" s="291"/>
      <c r="I294" s="291"/>
      <c r="J294" s="296"/>
    </row>
    <row r="295" spans="1:10" s="138" customFormat="1" ht="12.75">
      <c r="A295" s="136"/>
      <c r="B295" s="136"/>
      <c r="C295" s="136" t="s">
        <v>952</v>
      </c>
      <c r="D295" s="147" t="s">
        <v>953</v>
      </c>
      <c r="E295" s="137">
        <v>37000</v>
      </c>
      <c r="F295" s="137">
        <v>8464.7</v>
      </c>
      <c r="G295" s="287">
        <f t="shared" si="6"/>
        <v>0.2287756756756757</v>
      </c>
      <c r="H295" s="291"/>
      <c r="I295" s="291"/>
      <c r="J295" s="296"/>
    </row>
    <row r="296" spans="1:10" s="152" customFormat="1" ht="12.75">
      <c r="A296" s="150"/>
      <c r="B296" s="150" t="s">
        <v>222</v>
      </c>
      <c r="C296" s="150"/>
      <c r="D296" s="151" t="s">
        <v>223</v>
      </c>
      <c r="E296" s="116">
        <f>SUM(E293:E295)</f>
        <v>46150</v>
      </c>
      <c r="F296" s="116">
        <f>SUM(F293:F295)</f>
        <v>8464.7</v>
      </c>
      <c r="G296" s="275">
        <f t="shared" si="6"/>
        <v>0.18341711809317446</v>
      </c>
      <c r="H296" s="290"/>
      <c r="I296" s="290"/>
      <c r="J296" s="295"/>
    </row>
    <row r="297" spans="1:10" s="138" customFormat="1" ht="12.75">
      <c r="A297" s="136"/>
      <c r="B297" s="136"/>
      <c r="C297" s="136" t="s">
        <v>962</v>
      </c>
      <c r="D297" s="147" t="s">
        <v>4</v>
      </c>
      <c r="E297" s="137">
        <v>2000</v>
      </c>
      <c r="F297" s="112">
        <v>1200</v>
      </c>
      <c r="G297" s="287">
        <f t="shared" si="6"/>
        <v>0.6</v>
      </c>
      <c r="H297" s="291"/>
      <c r="I297" s="291"/>
      <c r="J297" s="296"/>
    </row>
    <row r="298" spans="1:10" s="138" customFormat="1" ht="12.75">
      <c r="A298" s="136"/>
      <c r="B298" s="136"/>
      <c r="C298" s="136" t="s">
        <v>958</v>
      </c>
      <c r="D298" s="147" t="s">
        <v>959</v>
      </c>
      <c r="E298" s="137">
        <v>8000</v>
      </c>
      <c r="F298" s="112">
        <v>1815.19</v>
      </c>
      <c r="G298" s="287">
        <f t="shared" si="6"/>
        <v>0.22689875</v>
      </c>
      <c r="H298" s="291"/>
      <c r="I298" s="291"/>
      <c r="J298" s="296"/>
    </row>
    <row r="299" spans="1:10" s="138" customFormat="1" ht="12.75">
      <c r="A299" s="136"/>
      <c r="B299" s="136"/>
      <c r="C299" s="136" t="s">
        <v>952</v>
      </c>
      <c r="D299" s="147" t="s">
        <v>953</v>
      </c>
      <c r="E299" s="137">
        <v>10000</v>
      </c>
      <c r="F299" s="112">
        <v>409.5</v>
      </c>
      <c r="G299" s="287">
        <f t="shared" si="6"/>
        <v>0.04095</v>
      </c>
      <c r="H299" s="291"/>
      <c r="I299" s="291"/>
      <c r="J299" s="296"/>
    </row>
    <row r="300" spans="1:10" s="152" customFormat="1" ht="12.75">
      <c r="A300" s="150"/>
      <c r="B300" s="150" t="s">
        <v>224</v>
      </c>
      <c r="C300" s="150"/>
      <c r="D300" s="151" t="s">
        <v>225</v>
      </c>
      <c r="E300" s="116">
        <f>SUM(E297:E299)</f>
        <v>20000</v>
      </c>
      <c r="F300" s="113">
        <f>SUM(F297:F299)</f>
        <v>3424.69</v>
      </c>
      <c r="G300" s="275">
        <f t="shared" si="6"/>
        <v>0.1712345</v>
      </c>
      <c r="H300" s="290"/>
      <c r="I300" s="290"/>
      <c r="J300" s="295"/>
    </row>
    <row r="301" spans="1:10" s="152" customFormat="1" ht="38.25">
      <c r="A301" s="150"/>
      <c r="B301" s="150"/>
      <c r="C301" s="136" t="s">
        <v>81</v>
      </c>
      <c r="D301" s="147" t="s">
        <v>102</v>
      </c>
      <c r="E301" s="137">
        <v>173000</v>
      </c>
      <c r="F301" s="112">
        <v>173000</v>
      </c>
      <c r="G301" s="287">
        <f t="shared" si="6"/>
        <v>1</v>
      </c>
      <c r="H301" s="290"/>
      <c r="I301" s="290"/>
      <c r="J301" s="295"/>
    </row>
    <row r="302" spans="1:10" s="152" customFormat="1" ht="12.75">
      <c r="A302" s="150"/>
      <c r="B302" s="150"/>
      <c r="C302" s="136" t="s">
        <v>12</v>
      </c>
      <c r="D302" s="147" t="s">
        <v>13</v>
      </c>
      <c r="E302" s="137">
        <v>18850</v>
      </c>
      <c r="F302" s="112">
        <v>18850</v>
      </c>
      <c r="G302" s="287">
        <f t="shared" si="6"/>
        <v>1</v>
      </c>
      <c r="H302" s="290"/>
      <c r="I302" s="290"/>
      <c r="J302" s="295"/>
    </row>
    <row r="303" spans="1:10" s="152" customFormat="1" ht="12.75">
      <c r="A303" s="150"/>
      <c r="B303" s="150"/>
      <c r="C303" s="136" t="s">
        <v>2</v>
      </c>
      <c r="D303" s="147" t="s">
        <v>3</v>
      </c>
      <c r="E303" s="137">
        <v>3405</v>
      </c>
      <c r="F303" s="112">
        <v>3329.45</v>
      </c>
      <c r="G303" s="287">
        <f t="shared" si="6"/>
        <v>0.9778120411160058</v>
      </c>
      <c r="H303" s="290"/>
      <c r="I303" s="290"/>
      <c r="J303" s="295"/>
    </row>
    <row r="304" spans="1:10" s="152" customFormat="1" ht="12.75">
      <c r="A304" s="150"/>
      <c r="B304" s="150"/>
      <c r="C304" s="136" t="s">
        <v>16</v>
      </c>
      <c r="D304" s="147" t="s">
        <v>17</v>
      </c>
      <c r="E304" s="137">
        <v>541</v>
      </c>
      <c r="F304" s="112">
        <v>101.82</v>
      </c>
      <c r="G304" s="287">
        <f t="shared" si="6"/>
        <v>0.18820702402957484</v>
      </c>
      <c r="H304" s="290"/>
      <c r="I304" s="290"/>
      <c r="J304" s="295"/>
    </row>
    <row r="305" spans="1:10" s="152" customFormat="1" ht="12.75">
      <c r="A305" s="150"/>
      <c r="B305" s="150"/>
      <c r="C305" s="136" t="s">
        <v>962</v>
      </c>
      <c r="D305" s="147" t="s">
        <v>4</v>
      </c>
      <c r="E305" s="137">
        <v>18000</v>
      </c>
      <c r="F305" s="112">
        <v>16098</v>
      </c>
      <c r="G305" s="287">
        <f t="shared" si="6"/>
        <v>0.8943333333333333</v>
      </c>
      <c r="H305" s="290"/>
      <c r="I305" s="290"/>
      <c r="J305" s="295"/>
    </row>
    <row r="306" spans="1:10" s="152" customFormat="1" ht="12.75">
      <c r="A306" s="150"/>
      <c r="B306" s="150"/>
      <c r="C306" s="136" t="s">
        <v>958</v>
      </c>
      <c r="D306" s="147" t="s">
        <v>959</v>
      </c>
      <c r="E306" s="137">
        <v>16913</v>
      </c>
      <c r="F306" s="112">
        <v>14003.5</v>
      </c>
      <c r="G306" s="287">
        <f t="shared" si="6"/>
        <v>0.8279725654821735</v>
      </c>
      <c r="H306" s="290"/>
      <c r="I306" s="290"/>
      <c r="J306" s="295"/>
    </row>
    <row r="307" spans="1:10" s="152" customFormat="1" ht="12.75">
      <c r="A307" s="150"/>
      <c r="B307" s="150"/>
      <c r="C307" s="136" t="s">
        <v>60</v>
      </c>
      <c r="D307" s="147" t="s">
        <v>61</v>
      </c>
      <c r="E307" s="137">
        <v>3200</v>
      </c>
      <c r="F307" s="112"/>
      <c r="G307" s="287"/>
      <c r="H307" s="290"/>
      <c r="I307" s="290"/>
      <c r="J307" s="295"/>
    </row>
    <row r="308" spans="1:10" s="152" customFormat="1" ht="12.75">
      <c r="A308" s="150"/>
      <c r="B308" s="150"/>
      <c r="C308" s="136" t="s">
        <v>952</v>
      </c>
      <c r="D308" s="147" t="s">
        <v>953</v>
      </c>
      <c r="E308" s="137">
        <v>81696.59</v>
      </c>
      <c r="F308" s="112">
        <v>79501.31</v>
      </c>
      <c r="G308" s="287">
        <f t="shared" si="6"/>
        <v>0.9731288662109397</v>
      </c>
      <c r="H308" s="290"/>
      <c r="I308" s="290"/>
      <c r="J308" s="295"/>
    </row>
    <row r="309" spans="1:10" s="152" customFormat="1" ht="12.75">
      <c r="A309" s="150"/>
      <c r="B309" s="150"/>
      <c r="C309" s="136" t="s">
        <v>64</v>
      </c>
      <c r="D309" s="147" t="s">
        <v>65</v>
      </c>
      <c r="E309" s="137">
        <v>916</v>
      </c>
      <c r="F309" s="112">
        <v>907.2</v>
      </c>
      <c r="G309" s="287">
        <f t="shared" si="6"/>
        <v>0.9903930131004367</v>
      </c>
      <c r="H309" s="290"/>
      <c r="I309" s="290"/>
      <c r="J309" s="295"/>
    </row>
    <row r="310" spans="1:10" s="152" customFormat="1" ht="38.25">
      <c r="A310" s="150"/>
      <c r="B310" s="150"/>
      <c r="C310" s="136" t="s">
        <v>18</v>
      </c>
      <c r="D310" s="147" t="s">
        <v>683</v>
      </c>
      <c r="E310" s="137">
        <v>171.36</v>
      </c>
      <c r="F310" s="112">
        <v>171.36</v>
      </c>
      <c r="G310" s="287">
        <f t="shared" si="6"/>
        <v>1</v>
      </c>
      <c r="H310" s="290"/>
      <c r="I310" s="290"/>
      <c r="J310" s="295"/>
    </row>
    <row r="311" spans="1:10" s="152" customFormat="1" ht="12.75">
      <c r="A311" s="150"/>
      <c r="B311" s="150"/>
      <c r="C311" s="136" t="s">
        <v>19</v>
      </c>
      <c r="D311" s="147" t="s">
        <v>20</v>
      </c>
      <c r="E311" s="137">
        <v>78.64</v>
      </c>
      <c r="F311" s="112">
        <v>10.6</v>
      </c>
      <c r="G311" s="287">
        <f t="shared" si="6"/>
        <v>0.1347914547304171</v>
      </c>
      <c r="H311" s="290"/>
      <c r="I311" s="290"/>
      <c r="J311" s="295"/>
    </row>
    <row r="312" spans="1:10" s="152" customFormat="1" ht="12.75">
      <c r="A312" s="150"/>
      <c r="B312" s="150"/>
      <c r="C312" s="136" t="s">
        <v>8</v>
      </c>
      <c r="D312" s="147" t="s">
        <v>78</v>
      </c>
      <c r="E312" s="137">
        <v>10000</v>
      </c>
      <c r="F312" s="112">
        <v>1920</v>
      </c>
      <c r="G312" s="287">
        <f t="shared" si="6"/>
        <v>0.192</v>
      </c>
      <c r="H312" s="290"/>
      <c r="I312" s="290"/>
      <c r="J312" s="295"/>
    </row>
    <row r="313" spans="1:10" s="152" customFormat="1" ht="25.5">
      <c r="A313" s="150"/>
      <c r="B313" s="150"/>
      <c r="C313" s="136" t="s">
        <v>23</v>
      </c>
      <c r="D313" s="147" t="s">
        <v>24</v>
      </c>
      <c r="E313" s="137">
        <v>1050.17</v>
      </c>
      <c r="F313" s="112">
        <v>1050.17</v>
      </c>
      <c r="G313" s="287">
        <f t="shared" si="6"/>
        <v>1</v>
      </c>
      <c r="H313" s="290"/>
      <c r="I313" s="290"/>
      <c r="J313" s="295"/>
    </row>
    <row r="314" spans="1:10" s="152" customFormat="1" ht="12.75">
      <c r="A314" s="150"/>
      <c r="B314" s="150" t="s">
        <v>226</v>
      </c>
      <c r="C314" s="150"/>
      <c r="D314" s="151" t="s">
        <v>227</v>
      </c>
      <c r="E314" s="116">
        <f>SUM(E301:E313)</f>
        <v>327821.75999999995</v>
      </c>
      <c r="F314" s="116">
        <f>SUM(F301:F313)</f>
        <v>308943.41</v>
      </c>
      <c r="G314" s="275">
        <f t="shared" si="6"/>
        <v>0.9424127611297066</v>
      </c>
      <c r="H314" s="290"/>
      <c r="I314" s="290"/>
      <c r="J314" s="295"/>
    </row>
    <row r="315" spans="1:10" s="158" customFormat="1" ht="15.75">
      <c r="A315" s="155" t="s">
        <v>228</v>
      </c>
      <c r="B315" s="155"/>
      <c r="C315" s="155"/>
      <c r="D315" s="156" t="s">
        <v>229</v>
      </c>
      <c r="E315" s="157">
        <f>E296+E300+E314</f>
        <v>393971.75999999995</v>
      </c>
      <c r="F315" s="157">
        <f>F296+F300+F314</f>
        <v>320832.8</v>
      </c>
      <c r="G315" s="275">
        <f t="shared" si="6"/>
        <v>0.8143548156852665</v>
      </c>
      <c r="H315" s="292"/>
      <c r="I315" s="292"/>
      <c r="J315" s="297"/>
    </row>
    <row r="316" spans="1:10" s="138" customFormat="1" ht="38.25">
      <c r="A316" s="136"/>
      <c r="B316" s="136"/>
      <c r="C316" s="136" t="s">
        <v>909</v>
      </c>
      <c r="D316" s="147" t="s">
        <v>910</v>
      </c>
      <c r="E316" s="137">
        <v>137309.95</v>
      </c>
      <c r="F316" s="137">
        <v>137309.95</v>
      </c>
      <c r="G316" s="287">
        <f t="shared" si="6"/>
        <v>1</v>
      </c>
      <c r="H316" s="291"/>
      <c r="I316" s="291"/>
      <c r="J316" s="296"/>
    </row>
    <row r="317" spans="1:10" s="152" customFormat="1" ht="12.75">
      <c r="A317" s="150"/>
      <c r="B317" s="150" t="s">
        <v>233</v>
      </c>
      <c r="C317" s="150"/>
      <c r="D317" s="151" t="s">
        <v>234</v>
      </c>
      <c r="E317" s="116">
        <f>SUM(E316)</f>
        <v>137309.95</v>
      </c>
      <c r="F317" s="116">
        <f>SUM(F316)</f>
        <v>137309.95</v>
      </c>
      <c r="G317" s="275">
        <f t="shared" si="6"/>
        <v>1</v>
      </c>
      <c r="H317" s="290"/>
      <c r="I317" s="290"/>
      <c r="J317" s="295"/>
    </row>
    <row r="318" spans="1:10" s="152" customFormat="1" ht="12.75">
      <c r="A318" s="150"/>
      <c r="B318" s="150"/>
      <c r="C318" s="136" t="s">
        <v>12</v>
      </c>
      <c r="D318" s="147" t="s">
        <v>13</v>
      </c>
      <c r="E318" s="137">
        <v>150403.37</v>
      </c>
      <c r="F318" s="112">
        <v>150403.37</v>
      </c>
      <c r="G318" s="287">
        <f t="shared" si="6"/>
        <v>1</v>
      </c>
      <c r="H318" s="290"/>
      <c r="I318" s="290"/>
      <c r="J318" s="295"/>
    </row>
    <row r="319" spans="1:10" s="152" customFormat="1" ht="12.75">
      <c r="A319" s="150"/>
      <c r="B319" s="150"/>
      <c r="C319" s="136" t="s">
        <v>14</v>
      </c>
      <c r="D319" s="147" t="s">
        <v>15</v>
      </c>
      <c r="E319" s="137">
        <v>10787.91</v>
      </c>
      <c r="F319" s="112">
        <v>10787.91</v>
      </c>
      <c r="G319" s="287">
        <f t="shared" si="6"/>
        <v>1</v>
      </c>
      <c r="H319" s="290"/>
      <c r="I319" s="290"/>
      <c r="J319" s="295"/>
    </row>
    <row r="320" spans="1:10" s="152" customFormat="1" ht="12.75">
      <c r="A320" s="150"/>
      <c r="B320" s="150"/>
      <c r="C320" s="136" t="s">
        <v>2</v>
      </c>
      <c r="D320" s="147" t="s">
        <v>3</v>
      </c>
      <c r="E320" s="137">
        <v>24328.11</v>
      </c>
      <c r="F320" s="112">
        <v>24328.11</v>
      </c>
      <c r="G320" s="287">
        <f t="shared" si="6"/>
        <v>1</v>
      </c>
      <c r="H320" s="290"/>
      <c r="I320" s="290"/>
      <c r="J320" s="295"/>
    </row>
    <row r="321" spans="1:10" s="152" customFormat="1" ht="12.75">
      <c r="A321" s="150"/>
      <c r="B321" s="150"/>
      <c r="C321" s="136" t="s">
        <v>16</v>
      </c>
      <c r="D321" s="147" t="s">
        <v>17</v>
      </c>
      <c r="E321" s="137">
        <v>3898.29</v>
      </c>
      <c r="F321" s="112">
        <v>3898.29</v>
      </c>
      <c r="G321" s="287">
        <f t="shared" si="6"/>
        <v>1</v>
      </c>
      <c r="H321" s="290"/>
      <c r="I321" s="290"/>
      <c r="J321" s="295"/>
    </row>
    <row r="322" spans="1:10" s="152" customFormat="1" ht="12.75">
      <c r="A322" s="150"/>
      <c r="B322" s="150"/>
      <c r="C322" s="136" t="s">
        <v>958</v>
      </c>
      <c r="D322" s="147" t="s">
        <v>959</v>
      </c>
      <c r="E322" s="137">
        <v>48864.73</v>
      </c>
      <c r="F322" s="112">
        <v>48864.73</v>
      </c>
      <c r="G322" s="287">
        <f t="shared" si="6"/>
        <v>1</v>
      </c>
      <c r="H322" s="290"/>
      <c r="I322" s="290"/>
      <c r="J322" s="295"/>
    </row>
    <row r="323" spans="1:10" s="152" customFormat="1" ht="12.75">
      <c r="A323" s="150"/>
      <c r="B323" s="150"/>
      <c r="C323" s="136" t="s">
        <v>907</v>
      </c>
      <c r="D323" s="147" t="s">
        <v>911</v>
      </c>
      <c r="E323" s="137">
        <v>7098.46</v>
      </c>
      <c r="F323" s="112">
        <v>7098.46</v>
      </c>
      <c r="G323" s="287">
        <f t="shared" si="6"/>
        <v>1</v>
      </c>
      <c r="H323" s="290"/>
      <c r="I323" s="290"/>
      <c r="J323" s="295"/>
    </row>
    <row r="324" spans="1:10" s="152" customFormat="1" ht="12.75">
      <c r="A324" s="150"/>
      <c r="B324" s="150"/>
      <c r="C324" s="136" t="s">
        <v>60</v>
      </c>
      <c r="D324" s="147" t="s">
        <v>61</v>
      </c>
      <c r="E324" s="137">
        <v>7255.88</v>
      </c>
      <c r="F324" s="112">
        <v>7255.88</v>
      </c>
      <c r="G324" s="287">
        <f t="shared" si="6"/>
        <v>1</v>
      </c>
      <c r="H324" s="290"/>
      <c r="I324" s="290"/>
      <c r="J324" s="295"/>
    </row>
    <row r="325" spans="1:10" s="152" customFormat="1" ht="12.75">
      <c r="A325" s="150"/>
      <c r="B325" s="150"/>
      <c r="C325" s="136" t="s">
        <v>5</v>
      </c>
      <c r="D325" s="147" t="s">
        <v>6</v>
      </c>
      <c r="E325" s="137">
        <v>26358.1</v>
      </c>
      <c r="F325" s="112">
        <v>26358.1</v>
      </c>
      <c r="G325" s="287">
        <f t="shared" si="6"/>
        <v>1</v>
      </c>
      <c r="H325" s="290"/>
      <c r="I325" s="290"/>
      <c r="J325" s="295"/>
    </row>
    <row r="326" spans="1:10" s="152" customFormat="1" ht="12.75">
      <c r="A326" s="150"/>
      <c r="B326" s="150"/>
      <c r="C326" s="136" t="s">
        <v>62</v>
      </c>
      <c r="D326" s="147" t="s">
        <v>63</v>
      </c>
      <c r="E326" s="137">
        <v>80</v>
      </c>
      <c r="F326" s="112">
        <v>80</v>
      </c>
      <c r="G326" s="287">
        <f t="shared" si="6"/>
        <v>1</v>
      </c>
      <c r="H326" s="290"/>
      <c r="I326" s="290"/>
      <c r="J326" s="295"/>
    </row>
    <row r="327" spans="1:10" s="152" customFormat="1" ht="12.75">
      <c r="A327" s="150"/>
      <c r="B327" s="150"/>
      <c r="C327" s="136" t="s">
        <v>952</v>
      </c>
      <c r="D327" s="147" t="s">
        <v>953</v>
      </c>
      <c r="E327" s="137">
        <v>35153.95</v>
      </c>
      <c r="F327" s="112">
        <v>35153.45</v>
      </c>
      <c r="G327" s="287">
        <f t="shared" si="6"/>
        <v>0.9999857768472675</v>
      </c>
      <c r="H327" s="290"/>
      <c r="I327" s="290"/>
      <c r="J327" s="295"/>
    </row>
    <row r="328" spans="1:10" s="152" customFormat="1" ht="38.25">
      <c r="A328" s="150"/>
      <c r="B328" s="150"/>
      <c r="C328" s="136" t="s">
        <v>909</v>
      </c>
      <c r="D328" s="147" t="s">
        <v>910</v>
      </c>
      <c r="E328" s="137">
        <v>10000</v>
      </c>
      <c r="F328" s="112"/>
      <c r="G328" s="287"/>
      <c r="H328" s="290"/>
      <c r="I328" s="290"/>
      <c r="J328" s="295"/>
    </row>
    <row r="329" spans="1:10" s="152" customFormat="1" ht="12.75">
      <c r="A329" s="150"/>
      <c r="B329" s="150"/>
      <c r="C329" s="136" t="s">
        <v>64</v>
      </c>
      <c r="D329" s="147" t="s">
        <v>65</v>
      </c>
      <c r="E329" s="137">
        <v>662.18</v>
      </c>
      <c r="F329" s="112">
        <v>662.18</v>
      </c>
      <c r="G329" s="287">
        <f t="shared" si="6"/>
        <v>1</v>
      </c>
      <c r="H329" s="290"/>
      <c r="I329" s="290"/>
      <c r="J329" s="295"/>
    </row>
    <row r="330" spans="1:10" s="152" customFormat="1" ht="38.25">
      <c r="A330" s="150"/>
      <c r="B330" s="150"/>
      <c r="C330" s="136" t="s">
        <v>18</v>
      </c>
      <c r="D330" s="147" t="s">
        <v>683</v>
      </c>
      <c r="E330" s="137">
        <v>1100.88</v>
      </c>
      <c r="F330" s="112">
        <v>1100.88</v>
      </c>
      <c r="G330" s="287">
        <f t="shared" si="6"/>
        <v>1</v>
      </c>
      <c r="H330" s="290"/>
      <c r="I330" s="290"/>
      <c r="J330" s="295"/>
    </row>
    <row r="331" spans="1:10" s="152" customFormat="1" ht="12.75">
      <c r="A331" s="150"/>
      <c r="B331" s="150"/>
      <c r="C331" s="136" t="s">
        <v>19</v>
      </c>
      <c r="D331" s="147" t="s">
        <v>20</v>
      </c>
      <c r="E331" s="137">
        <v>2276.74</v>
      </c>
      <c r="F331" s="112">
        <v>2276.74</v>
      </c>
      <c r="G331" s="287">
        <f t="shared" si="6"/>
        <v>1</v>
      </c>
      <c r="H331" s="290"/>
      <c r="I331" s="290"/>
      <c r="J331" s="295"/>
    </row>
    <row r="332" spans="1:10" s="152" customFormat="1" ht="12.75">
      <c r="A332" s="150"/>
      <c r="B332" s="150"/>
      <c r="C332" s="136" t="s">
        <v>8</v>
      </c>
      <c r="D332" s="147" t="s">
        <v>78</v>
      </c>
      <c r="E332" s="137">
        <v>1009.64</v>
      </c>
      <c r="F332" s="112">
        <v>1009.64</v>
      </c>
      <c r="G332" s="287">
        <f t="shared" si="6"/>
        <v>1</v>
      </c>
      <c r="H332" s="290"/>
      <c r="I332" s="290"/>
      <c r="J332" s="295"/>
    </row>
    <row r="333" spans="1:10" s="152" customFormat="1" ht="15.75" customHeight="1">
      <c r="A333" s="150"/>
      <c r="B333" s="150"/>
      <c r="C333" s="136" t="s">
        <v>23</v>
      </c>
      <c r="D333" s="147" t="s">
        <v>24</v>
      </c>
      <c r="E333" s="137">
        <v>6016.62</v>
      </c>
      <c r="F333" s="112">
        <v>6016.62</v>
      </c>
      <c r="G333" s="287">
        <f t="shared" si="6"/>
        <v>1</v>
      </c>
      <c r="H333" s="290"/>
      <c r="I333" s="290"/>
      <c r="J333" s="295"/>
    </row>
    <row r="334" spans="1:10" s="152" customFormat="1" ht="25.5">
      <c r="A334" s="150"/>
      <c r="B334" s="150"/>
      <c r="C334" s="136" t="s">
        <v>21</v>
      </c>
      <c r="D334" s="147" t="s">
        <v>22</v>
      </c>
      <c r="E334" s="137">
        <v>590</v>
      </c>
      <c r="F334" s="112">
        <v>590</v>
      </c>
      <c r="G334" s="287">
        <f t="shared" si="6"/>
        <v>1</v>
      </c>
      <c r="H334" s="290"/>
      <c r="I334" s="290"/>
      <c r="J334" s="295"/>
    </row>
    <row r="335" spans="1:10" s="152" customFormat="1" ht="12.75">
      <c r="A335" s="150"/>
      <c r="B335" s="150"/>
      <c r="C335" s="136" t="s">
        <v>960</v>
      </c>
      <c r="D335" s="147" t="s">
        <v>905</v>
      </c>
      <c r="E335" s="137"/>
      <c r="F335" s="112"/>
      <c r="G335" s="287"/>
      <c r="H335" s="289">
        <v>195751.37</v>
      </c>
      <c r="I335" s="289">
        <v>195751.37</v>
      </c>
      <c r="J335" s="294">
        <f>I335/H335</f>
        <v>1</v>
      </c>
    </row>
    <row r="336" spans="1:10" s="152" customFormat="1" ht="12.75">
      <c r="A336" s="150"/>
      <c r="B336" s="150" t="s">
        <v>142</v>
      </c>
      <c r="C336" s="150"/>
      <c r="D336" s="151" t="s">
        <v>143</v>
      </c>
      <c r="E336" s="116">
        <f>SUM(E318:E334)</f>
        <v>335884.86000000004</v>
      </c>
      <c r="F336" s="113">
        <f>SUM(F318:F335)</f>
        <v>325884.36000000004</v>
      </c>
      <c r="G336" s="275">
        <f t="shared" si="6"/>
        <v>0.9702264043696402</v>
      </c>
      <c r="H336" s="290">
        <f>SUM(H335)</f>
        <v>195751.37</v>
      </c>
      <c r="I336" s="290">
        <f>SUM(I335)</f>
        <v>195751.37</v>
      </c>
      <c r="J336" s="293">
        <f>I336/H336</f>
        <v>1</v>
      </c>
    </row>
    <row r="337" spans="1:10" s="12" customFormat="1" ht="65.25" customHeight="1">
      <c r="A337" s="76"/>
      <c r="B337" s="76"/>
      <c r="C337" s="76" t="s">
        <v>68</v>
      </c>
      <c r="D337" s="144" t="s">
        <v>687</v>
      </c>
      <c r="E337" s="112">
        <v>13000</v>
      </c>
      <c r="F337" s="112">
        <v>10508</v>
      </c>
      <c r="G337" s="287">
        <f t="shared" si="6"/>
        <v>0.8083076923076923</v>
      </c>
      <c r="H337" s="289"/>
      <c r="I337" s="289"/>
      <c r="J337" s="294"/>
    </row>
    <row r="338" spans="1:10" s="138" customFormat="1" ht="12.75">
      <c r="A338" s="136"/>
      <c r="B338" s="136"/>
      <c r="C338" s="136" t="s">
        <v>913</v>
      </c>
      <c r="D338" s="147" t="s">
        <v>912</v>
      </c>
      <c r="E338" s="137">
        <v>3802916.3</v>
      </c>
      <c r="F338" s="112">
        <v>3802916.3</v>
      </c>
      <c r="G338" s="287">
        <f t="shared" si="6"/>
        <v>1</v>
      </c>
      <c r="H338" s="291"/>
      <c r="I338" s="291"/>
      <c r="J338" s="296"/>
    </row>
    <row r="339" spans="1:10" s="138" customFormat="1" ht="12.75">
      <c r="A339" s="136"/>
      <c r="B339" s="136"/>
      <c r="C339" s="136" t="s">
        <v>12</v>
      </c>
      <c r="D339" s="147" t="s">
        <v>13</v>
      </c>
      <c r="E339" s="137">
        <v>65159.36</v>
      </c>
      <c r="F339" s="112">
        <v>65159.36</v>
      </c>
      <c r="G339" s="287">
        <f t="shared" si="6"/>
        <v>1</v>
      </c>
      <c r="H339" s="291"/>
      <c r="I339" s="291"/>
      <c r="J339" s="296"/>
    </row>
    <row r="340" spans="1:10" s="138" customFormat="1" ht="12.75">
      <c r="A340" s="136"/>
      <c r="B340" s="136"/>
      <c r="C340" s="136" t="s">
        <v>14</v>
      </c>
      <c r="D340" s="147" t="s">
        <v>15</v>
      </c>
      <c r="E340" s="137">
        <v>4597.87</v>
      </c>
      <c r="F340" s="112">
        <v>4597.87</v>
      </c>
      <c r="G340" s="287">
        <f t="shared" si="6"/>
        <v>1</v>
      </c>
      <c r="H340" s="291"/>
      <c r="I340" s="291"/>
      <c r="J340" s="296"/>
    </row>
    <row r="341" spans="1:10" s="138" customFormat="1" ht="12.75">
      <c r="A341" s="136"/>
      <c r="B341" s="136"/>
      <c r="C341" s="136" t="s">
        <v>2</v>
      </c>
      <c r="D341" s="147" t="s">
        <v>3</v>
      </c>
      <c r="E341" s="137">
        <v>51363.24</v>
      </c>
      <c r="F341" s="112">
        <v>51363.24</v>
      </c>
      <c r="G341" s="287">
        <f t="shared" si="6"/>
        <v>1</v>
      </c>
      <c r="H341" s="291"/>
      <c r="I341" s="291"/>
      <c r="J341" s="296"/>
    </row>
    <row r="342" spans="1:10" s="138" customFormat="1" ht="12.75">
      <c r="A342" s="136"/>
      <c r="B342" s="136"/>
      <c r="C342" s="136" t="s">
        <v>16</v>
      </c>
      <c r="D342" s="147" t="s">
        <v>17</v>
      </c>
      <c r="E342" s="137">
        <v>1777.12</v>
      </c>
      <c r="F342" s="112">
        <v>1777.12</v>
      </c>
      <c r="G342" s="287">
        <f t="shared" si="6"/>
        <v>1</v>
      </c>
      <c r="H342" s="291"/>
      <c r="I342" s="291"/>
      <c r="J342" s="296"/>
    </row>
    <row r="343" spans="1:10" s="138" customFormat="1" ht="12.75">
      <c r="A343" s="136"/>
      <c r="B343" s="136"/>
      <c r="C343" s="136" t="s">
        <v>958</v>
      </c>
      <c r="D343" s="147" t="s">
        <v>959</v>
      </c>
      <c r="E343" s="137">
        <v>14948.98</v>
      </c>
      <c r="F343" s="137">
        <v>14948.98</v>
      </c>
      <c r="G343" s="287">
        <f t="shared" si="6"/>
        <v>1</v>
      </c>
      <c r="H343" s="291"/>
      <c r="I343" s="291"/>
      <c r="J343" s="296"/>
    </row>
    <row r="344" spans="1:10" s="138" customFormat="1" ht="12.75">
      <c r="A344" s="136"/>
      <c r="B344" s="136"/>
      <c r="C344" s="136" t="s">
        <v>952</v>
      </c>
      <c r="D344" s="147" t="s">
        <v>953</v>
      </c>
      <c r="E344" s="137">
        <v>18462.27</v>
      </c>
      <c r="F344" s="137">
        <v>18462.27</v>
      </c>
      <c r="G344" s="287">
        <f t="shared" si="6"/>
        <v>1</v>
      </c>
      <c r="H344" s="291"/>
      <c r="I344" s="291"/>
      <c r="J344" s="296"/>
    </row>
    <row r="345" spans="1:10" s="138" customFormat="1" ht="38.25">
      <c r="A345" s="136"/>
      <c r="B345" s="136"/>
      <c r="C345" s="136" t="s">
        <v>18</v>
      </c>
      <c r="D345" s="147" t="s">
        <v>683</v>
      </c>
      <c r="E345" s="137">
        <v>1080</v>
      </c>
      <c r="F345" s="137">
        <v>1080</v>
      </c>
      <c r="G345" s="287">
        <f t="shared" si="6"/>
        <v>1</v>
      </c>
      <c r="H345" s="291"/>
      <c r="I345" s="291"/>
      <c r="J345" s="296"/>
    </row>
    <row r="346" spans="1:10" s="138" customFormat="1" ht="25.5">
      <c r="A346" s="136"/>
      <c r="B346" s="136"/>
      <c r="C346" s="136" t="s">
        <v>23</v>
      </c>
      <c r="D346" s="147" t="s">
        <v>24</v>
      </c>
      <c r="E346" s="137">
        <v>2187.86</v>
      </c>
      <c r="F346" s="137">
        <v>2187.86</v>
      </c>
      <c r="G346" s="287">
        <f aca="true" t="shared" si="7" ref="G346:G423">F346/E346</f>
        <v>1</v>
      </c>
      <c r="H346" s="291"/>
      <c r="I346" s="291"/>
      <c r="J346" s="296"/>
    </row>
    <row r="347" spans="1:10" s="138" customFormat="1" ht="76.5">
      <c r="A347" s="136"/>
      <c r="B347" s="136"/>
      <c r="C347" s="136" t="s">
        <v>86</v>
      </c>
      <c r="D347" s="147" t="s">
        <v>87</v>
      </c>
      <c r="E347" s="137">
        <v>2000</v>
      </c>
      <c r="F347" s="137">
        <v>1326.25</v>
      </c>
      <c r="G347" s="287">
        <f t="shared" si="7"/>
        <v>0.663125</v>
      </c>
      <c r="H347" s="291"/>
      <c r="I347" s="291"/>
      <c r="J347" s="296"/>
    </row>
    <row r="348" spans="1:10" s="138" customFormat="1" ht="25.5">
      <c r="A348" s="136"/>
      <c r="B348" s="136"/>
      <c r="C348" s="136" t="s">
        <v>21</v>
      </c>
      <c r="D348" s="147" t="s">
        <v>22</v>
      </c>
      <c r="E348" s="137">
        <v>1547</v>
      </c>
      <c r="F348" s="137">
        <v>1547</v>
      </c>
      <c r="G348" s="287">
        <f t="shared" si="7"/>
        <v>1</v>
      </c>
      <c r="H348" s="291"/>
      <c r="I348" s="291"/>
      <c r="J348" s="296"/>
    </row>
    <row r="349" spans="1:10" s="152" customFormat="1" ht="51">
      <c r="A349" s="150"/>
      <c r="B349" s="150" t="s">
        <v>144</v>
      </c>
      <c r="C349" s="150"/>
      <c r="D349" s="151" t="s">
        <v>384</v>
      </c>
      <c r="E349" s="116">
        <f>SUM(E337:E348)</f>
        <v>3979040</v>
      </c>
      <c r="F349" s="116">
        <f>SUM(F337:F348)</f>
        <v>3975874.25</v>
      </c>
      <c r="G349" s="275">
        <f t="shared" si="7"/>
        <v>0.9992043935220556</v>
      </c>
      <c r="H349" s="290"/>
      <c r="I349" s="290"/>
      <c r="J349" s="295"/>
    </row>
    <row r="350" spans="1:10" s="138" customFormat="1" ht="12.75">
      <c r="A350" s="136"/>
      <c r="B350" s="136"/>
      <c r="C350" s="136" t="s">
        <v>714</v>
      </c>
      <c r="D350" s="147" t="s">
        <v>688</v>
      </c>
      <c r="E350" s="137">
        <v>24909.32</v>
      </c>
      <c r="F350" s="137">
        <v>24196.06</v>
      </c>
      <c r="G350" s="287">
        <f t="shared" si="7"/>
        <v>0.9713657378041634</v>
      </c>
      <c r="H350" s="291"/>
      <c r="I350" s="291"/>
      <c r="J350" s="296"/>
    </row>
    <row r="351" spans="1:10" s="152" customFormat="1" ht="66" customHeight="1">
      <c r="A351" s="150"/>
      <c r="B351" s="150" t="s">
        <v>145</v>
      </c>
      <c r="C351" s="150"/>
      <c r="D351" s="151" t="s">
        <v>482</v>
      </c>
      <c r="E351" s="116">
        <f>SUM(E350)</f>
        <v>24909.32</v>
      </c>
      <c r="F351" s="116">
        <f>SUM(F350)</f>
        <v>24196.06</v>
      </c>
      <c r="G351" s="275">
        <f t="shared" si="7"/>
        <v>0.9713657378041634</v>
      </c>
      <c r="H351" s="290"/>
      <c r="I351" s="290"/>
      <c r="J351" s="295"/>
    </row>
    <row r="352" spans="1:10" s="138" customFormat="1" ht="12.75">
      <c r="A352" s="136"/>
      <c r="B352" s="136"/>
      <c r="C352" s="136" t="s">
        <v>913</v>
      </c>
      <c r="D352" s="147" t="s">
        <v>912</v>
      </c>
      <c r="E352" s="137">
        <v>195661.05</v>
      </c>
      <c r="F352" s="137">
        <v>195661.05</v>
      </c>
      <c r="G352" s="287">
        <f t="shared" si="7"/>
        <v>1</v>
      </c>
      <c r="H352" s="291"/>
      <c r="I352" s="291"/>
      <c r="J352" s="296"/>
    </row>
    <row r="353" spans="1:10" s="152" customFormat="1" ht="25.5">
      <c r="A353" s="150"/>
      <c r="B353" s="150" t="s">
        <v>146</v>
      </c>
      <c r="C353" s="150"/>
      <c r="D353" s="151" t="s">
        <v>235</v>
      </c>
      <c r="E353" s="116">
        <f>SUM(E352)</f>
        <v>195661.05</v>
      </c>
      <c r="F353" s="116">
        <f>SUM(F352)</f>
        <v>195661.05</v>
      </c>
      <c r="G353" s="275">
        <f t="shared" si="7"/>
        <v>1</v>
      </c>
      <c r="H353" s="290"/>
      <c r="I353" s="290"/>
      <c r="J353" s="295"/>
    </row>
    <row r="354" spans="1:10" s="152" customFormat="1" ht="12.75">
      <c r="A354" s="150"/>
      <c r="B354" s="150"/>
      <c r="C354" s="136" t="s">
        <v>913</v>
      </c>
      <c r="D354" s="147" t="s">
        <v>912</v>
      </c>
      <c r="E354" s="137">
        <v>11660.5</v>
      </c>
      <c r="F354" s="112">
        <v>11095.3</v>
      </c>
      <c r="G354" s="287">
        <f t="shared" si="7"/>
        <v>0.9515286651515801</v>
      </c>
      <c r="H354" s="290"/>
      <c r="I354" s="290"/>
      <c r="J354" s="295"/>
    </row>
    <row r="355" spans="1:10" s="152" customFormat="1" ht="15" customHeight="1">
      <c r="A355" s="150"/>
      <c r="B355" s="150" t="s">
        <v>236</v>
      </c>
      <c r="C355" s="150"/>
      <c r="D355" s="151" t="s">
        <v>237</v>
      </c>
      <c r="E355" s="116">
        <f>SUM(E354)</f>
        <v>11660.5</v>
      </c>
      <c r="F355" s="116">
        <f>SUM(F354)</f>
        <v>11095.3</v>
      </c>
      <c r="G355" s="275">
        <f t="shared" si="7"/>
        <v>0.9515286651515801</v>
      </c>
      <c r="H355" s="290"/>
      <c r="I355" s="290"/>
      <c r="J355" s="295"/>
    </row>
    <row r="356" spans="1:10" s="138" customFormat="1" ht="15" customHeight="1">
      <c r="A356" s="136"/>
      <c r="B356" s="136"/>
      <c r="C356" s="136" t="s">
        <v>913</v>
      </c>
      <c r="D356" s="147" t="s">
        <v>912</v>
      </c>
      <c r="E356" s="137">
        <v>210326.34</v>
      </c>
      <c r="F356" s="137">
        <v>210311.71</v>
      </c>
      <c r="G356" s="287">
        <f t="shared" si="7"/>
        <v>0.9999304414273552</v>
      </c>
      <c r="H356" s="291"/>
      <c r="I356" s="291"/>
      <c r="J356" s="296"/>
    </row>
    <row r="357" spans="1:10" s="152" customFormat="1" ht="12.75">
      <c r="A357" s="150"/>
      <c r="B357" s="150" t="s">
        <v>572</v>
      </c>
      <c r="C357" s="150"/>
      <c r="D357" s="151" t="s">
        <v>573</v>
      </c>
      <c r="E357" s="116">
        <f>SUM(E356:E356)</f>
        <v>210326.34</v>
      </c>
      <c r="F357" s="116">
        <f>SUM(F356)</f>
        <v>210311.71</v>
      </c>
      <c r="G357" s="275">
        <f t="shared" si="7"/>
        <v>0.9999304414273552</v>
      </c>
      <c r="H357" s="290"/>
      <c r="I357" s="290"/>
      <c r="J357" s="295"/>
    </row>
    <row r="358" spans="1:10" s="138" customFormat="1" ht="25.5">
      <c r="A358" s="136"/>
      <c r="B358" s="136"/>
      <c r="C358" s="136" t="s">
        <v>46</v>
      </c>
      <c r="D358" s="147" t="s">
        <v>679</v>
      </c>
      <c r="E358" s="137">
        <v>200</v>
      </c>
      <c r="F358" s="137"/>
      <c r="G358" s="287"/>
      <c r="H358" s="291"/>
      <c r="I358" s="291"/>
      <c r="J358" s="296"/>
    </row>
    <row r="359" spans="1:10" s="138" customFormat="1" ht="12.75">
      <c r="A359" s="136"/>
      <c r="B359" s="136"/>
      <c r="C359" s="136" t="s">
        <v>12</v>
      </c>
      <c r="D359" s="147" t="s">
        <v>13</v>
      </c>
      <c r="E359" s="137">
        <v>320308.25</v>
      </c>
      <c r="F359" s="137">
        <v>320308.25</v>
      </c>
      <c r="G359" s="287">
        <f t="shared" si="7"/>
        <v>1</v>
      </c>
      <c r="H359" s="291"/>
      <c r="I359" s="291"/>
      <c r="J359" s="296"/>
    </row>
    <row r="360" spans="1:10" s="138" customFormat="1" ht="12.75">
      <c r="A360" s="136"/>
      <c r="B360" s="136"/>
      <c r="C360" s="136" t="s">
        <v>14</v>
      </c>
      <c r="D360" s="147" t="s">
        <v>15</v>
      </c>
      <c r="E360" s="137">
        <v>29693.49</v>
      </c>
      <c r="F360" s="137">
        <v>29693.49</v>
      </c>
      <c r="G360" s="287">
        <f t="shared" si="7"/>
        <v>1</v>
      </c>
      <c r="H360" s="291"/>
      <c r="I360" s="291"/>
      <c r="J360" s="296"/>
    </row>
    <row r="361" spans="1:10" s="138" customFormat="1" ht="12.75">
      <c r="A361" s="136"/>
      <c r="B361" s="136"/>
      <c r="C361" s="136" t="s">
        <v>2</v>
      </c>
      <c r="D361" s="147" t="s">
        <v>3</v>
      </c>
      <c r="E361" s="137">
        <v>54937.21</v>
      </c>
      <c r="F361" s="137">
        <v>54937.21</v>
      </c>
      <c r="G361" s="287">
        <f t="shared" si="7"/>
        <v>1</v>
      </c>
      <c r="H361" s="291"/>
      <c r="I361" s="291"/>
      <c r="J361" s="296"/>
    </row>
    <row r="362" spans="1:10" s="138" customFormat="1" ht="12.75">
      <c r="A362" s="136"/>
      <c r="B362" s="136"/>
      <c r="C362" s="136" t="s">
        <v>16</v>
      </c>
      <c r="D362" s="147" t="s">
        <v>17</v>
      </c>
      <c r="E362" s="137">
        <v>6706.83</v>
      </c>
      <c r="F362" s="137">
        <v>6671.51</v>
      </c>
      <c r="G362" s="287">
        <f t="shared" si="7"/>
        <v>0.9947337266637145</v>
      </c>
      <c r="H362" s="291"/>
      <c r="I362" s="291"/>
      <c r="J362" s="296"/>
    </row>
    <row r="363" spans="1:10" s="138" customFormat="1" ht="12.75">
      <c r="A363" s="136"/>
      <c r="B363" s="136"/>
      <c r="C363" s="136" t="s">
        <v>962</v>
      </c>
      <c r="D363" s="147" t="s">
        <v>4</v>
      </c>
      <c r="E363" s="137">
        <v>2000</v>
      </c>
      <c r="F363" s="137">
        <v>1150</v>
      </c>
      <c r="G363" s="287">
        <f t="shared" si="7"/>
        <v>0.575</v>
      </c>
      <c r="H363" s="291"/>
      <c r="I363" s="291"/>
      <c r="J363" s="296"/>
    </row>
    <row r="364" spans="1:10" s="138" customFormat="1" ht="12.75">
      <c r="A364" s="136"/>
      <c r="B364" s="136"/>
      <c r="C364" s="136" t="s">
        <v>958</v>
      </c>
      <c r="D364" s="147" t="s">
        <v>959</v>
      </c>
      <c r="E364" s="137">
        <v>11224.54</v>
      </c>
      <c r="F364" s="137">
        <v>11120.88</v>
      </c>
      <c r="G364" s="287">
        <f t="shared" si="7"/>
        <v>0.9907648776698197</v>
      </c>
      <c r="H364" s="291"/>
      <c r="I364" s="291"/>
      <c r="J364" s="296"/>
    </row>
    <row r="365" spans="1:10" s="138" customFormat="1" ht="12.75">
      <c r="A365" s="136"/>
      <c r="B365" s="136"/>
      <c r="C365" s="136" t="s">
        <v>62</v>
      </c>
      <c r="D365" s="147" t="s">
        <v>63</v>
      </c>
      <c r="E365" s="137">
        <v>800</v>
      </c>
      <c r="F365" s="137">
        <v>70</v>
      </c>
      <c r="G365" s="287">
        <f t="shared" si="7"/>
        <v>0.0875</v>
      </c>
      <c r="H365" s="291"/>
      <c r="I365" s="291"/>
      <c r="J365" s="296"/>
    </row>
    <row r="366" spans="1:10" s="138" customFormat="1" ht="12.75">
      <c r="A366" s="136"/>
      <c r="B366" s="136"/>
      <c r="C366" s="136" t="s">
        <v>952</v>
      </c>
      <c r="D366" s="147" t="s">
        <v>953</v>
      </c>
      <c r="E366" s="137">
        <v>27555.56</v>
      </c>
      <c r="F366" s="137">
        <v>27310.37</v>
      </c>
      <c r="G366" s="287">
        <f t="shared" si="7"/>
        <v>0.9911019772416165</v>
      </c>
      <c r="H366" s="291"/>
      <c r="I366" s="291"/>
      <c r="J366" s="296"/>
    </row>
    <row r="367" spans="1:10" s="138" customFormat="1" ht="38.25">
      <c r="A367" s="136"/>
      <c r="B367" s="136"/>
      <c r="C367" s="136" t="s">
        <v>18</v>
      </c>
      <c r="D367" s="147" t="s">
        <v>683</v>
      </c>
      <c r="E367" s="137">
        <v>2000</v>
      </c>
      <c r="F367" s="137">
        <v>1493.14</v>
      </c>
      <c r="G367" s="287">
        <f t="shared" si="7"/>
        <v>0.7465700000000001</v>
      </c>
      <c r="H367" s="291"/>
      <c r="I367" s="291"/>
      <c r="J367" s="296"/>
    </row>
    <row r="368" spans="1:10" s="138" customFormat="1" ht="12.75">
      <c r="A368" s="136"/>
      <c r="B368" s="136"/>
      <c r="C368" s="136" t="s">
        <v>19</v>
      </c>
      <c r="D368" s="147" t="s">
        <v>20</v>
      </c>
      <c r="E368" s="137">
        <v>4000</v>
      </c>
      <c r="F368" s="137">
        <v>3241.46</v>
      </c>
      <c r="G368" s="287">
        <f t="shared" si="7"/>
        <v>0.810365</v>
      </c>
      <c r="H368" s="291"/>
      <c r="I368" s="291"/>
      <c r="J368" s="296"/>
    </row>
    <row r="369" spans="1:10" s="138" customFormat="1" ht="12.75">
      <c r="A369" s="136"/>
      <c r="B369" s="136"/>
      <c r="C369" s="136" t="s">
        <v>8</v>
      </c>
      <c r="D369" s="147" t="s">
        <v>78</v>
      </c>
      <c r="E369" s="137">
        <v>373.75</v>
      </c>
      <c r="F369" s="137">
        <v>373.75</v>
      </c>
      <c r="G369" s="287">
        <f t="shared" si="7"/>
        <v>1</v>
      </c>
      <c r="H369" s="291"/>
      <c r="I369" s="291"/>
      <c r="J369" s="296"/>
    </row>
    <row r="370" spans="1:10" s="138" customFormat="1" ht="16.5" customHeight="1">
      <c r="A370" s="136"/>
      <c r="B370" s="136"/>
      <c r="C370" s="136" t="s">
        <v>23</v>
      </c>
      <c r="D370" s="147" t="s">
        <v>24</v>
      </c>
      <c r="E370" s="137">
        <v>11121.62</v>
      </c>
      <c r="F370" s="137">
        <v>11121.62</v>
      </c>
      <c r="G370" s="287">
        <f t="shared" si="7"/>
        <v>1</v>
      </c>
      <c r="H370" s="291"/>
      <c r="I370" s="291"/>
      <c r="J370" s="296"/>
    </row>
    <row r="371" spans="1:10" s="138" customFormat="1" ht="16.5" customHeight="1">
      <c r="A371" s="136"/>
      <c r="B371" s="136"/>
      <c r="C371" s="136" t="s">
        <v>101</v>
      </c>
      <c r="D371" s="147" t="s">
        <v>126</v>
      </c>
      <c r="E371" s="137">
        <v>139</v>
      </c>
      <c r="F371" s="137">
        <v>139</v>
      </c>
      <c r="G371" s="287">
        <f t="shared" si="7"/>
        <v>1</v>
      </c>
      <c r="H371" s="291"/>
      <c r="I371" s="291"/>
      <c r="J371" s="296"/>
    </row>
    <row r="372" spans="1:10" s="138" customFormat="1" ht="25.5">
      <c r="A372" s="136"/>
      <c r="B372" s="136"/>
      <c r="C372" s="136" t="s">
        <v>21</v>
      </c>
      <c r="D372" s="147" t="s">
        <v>22</v>
      </c>
      <c r="E372" s="137">
        <v>3081.3</v>
      </c>
      <c r="F372" s="137">
        <v>3081.3</v>
      </c>
      <c r="G372" s="287">
        <f t="shared" si="7"/>
        <v>1</v>
      </c>
      <c r="H372" s="291"/>
      <c r="I372" s="291"/>
      <c r="J372" s="296"/>
    </row>
    <row r="373" spans="1:10" s="152" customFormat="1" ht="12.75">
      <c r="A373" s="150"/>
      <c r="B373" s="150" t="s">
        <v>149</v>
      </c>
      <c r="C373" s="150"/>
      <c r="D373" s="151" t="s">
        <v>150</v>
      </c>
      <c r="E373" s="116">
        <f>SUM(E358:E372)</f>
        <v>474141.55</v>
      </c>
      <c r="F373" s="116">
        <f>SUM(F358:F372)</f>
        <v>470711.98000000004</v>
      </c>
      <c r="G373" s="275">
        <f t="shared" si="7"/>
        <v>0.9927667803001025</v>
      </c>
      <c r="H373" s="290"/>
      <c r="I373" s="290"/>
      <c r="J373" s="295"/>
    </row>
    <row r="374" spans="1:10" s="152" customFormat="1" ht="12.75">
      <c r="A374" s="150"/>
      <c r="B374" s="150"/>
      <c r="C374" s="136" t="s">
        <v>12</v>
      </c>
      <c r="D374" s="147" t="s">
        <v>13</v>
      </c>
      <c r="E374" s="137">
        <v>47406.01</v>
      </c>
      <c r="F374" s="112">
        <v>47287.61</v>
      </c>
      <c r="G374" s="287">
        <f t="shared" si="7"/>
        <v>0.9975024263801151</v>
      </c>
      <c r="H374" s="290"/>
      <c r="I374" s="290"/>
      <c r="J374" s="295"/>
    </row>
    <row r="375" spans="1:10" s="152" customFormat="1" ht="12.75">
      <c r="A375" s="150"/>
      <c r="B375" s="150"/>
      <c r="C375" s="136" t="s">
        <v>14</v>
      </c>
      <c r="D375" s="147" t="s">
        <v>15</v>
      </c>
      <c r="E375" s="137">
        <v>3883.15</v>
      </c>
      <c r="F375" s="112">
        <v>3883.15</v>
      </c>
      <c r="G375" s="287">
        <f t="shared" si="7"/>
        <v>1</v>
      </c>
      <c r="H375" s="290"/>
      <c r="I375" s="290"/>
      <c r="J375" s="295"/>
    </row>
    <row r="376" spans="1:10" s="152" customFormat="1" ht="12.75">
      <c r="A376" s="150"/>
      <c r="B376" s="150"/>
      <c r="C376" s="136" t="s">
        <v>2</v>
      </c>
      <c r="D376" s="147" t="s">
        <v>3</v>
      </c>
      <c r="E376" s="137">
        <v>11190.02</v>
      </c>
      <c r="F376" s="112">
        <v>9526.54</v>
      </c>
      <c r="G376" s="287">
        <f t="shared" si="7"/>
        <v>0.8513425355808122</v>
      </c>
      <c r="H376" s="290"/>
      <c r="I376" s="290"/>
      <c r="J376" s="295"/>
    </row>
    <row r="377" spans="1:10" s="152" customFormat="1" ht="12.75">
      <c r="A377" s="150"/>
      <c r="B377" s="150"/>
      <c r="C377" s="136" t="s">
        <v>16</v>
      </c>
      <c r="D377" s="147" t="s">
        <v>17</v>
      </c>
      <c r="E377" s="137">
        <v>1664.8</v>
      </c>
      <c r="F377" s="112">
        <v>1272.71</v>
      </c>
      <c r="G377" s="287">
        <f t="shared" si="7"/>
        <v>0.7644822200864969</v>
      </c>
      <c r="H377" s="290"/>
      <c r="I377" s="290"/>
      <c r="J377" s="295"/>
    </row>
    <row r="378" spans="1:10" s="152" customFormat="1" ht="12.75">
      <c r="A378" s="150"/>
      <c r="B378" s="150"/>
      <c r="C378" s="136" t="s">
        <v>962</v>
      </c>
      <c r="D378" s="147" t="s">
        <v>4</v>
      </c>
      <c r="E378" s="137">
        <v>21317.03</v>
      </c>
      <c r="F378" s="112">
        <v>19693</v>
      </c>
      <c r="G378" s="287">
        <f t="shared" si="7"/>
        <v>0.9238153720288427</v>
      </c>
      <c r="H378" s="290"/>
      <c r="I378" s="290"/>
      <c r="J378" s="295"/>
    </row>
    <row r="379" spans="1:10" s="152" customFormat="1" ht="12.75">
      <c r="A379" s="150"/>
      <c r="B379" s="150"/>
      <c r="C379" s="136" t="s">
        <v>958</v>
      </c>
      <c r="D379" s="147" t="s">
        <v>959</v>
      </c>
      <c r="E379" s="137">
        <v>336.23</v>
      </c>
      <c r="F379" s="112">
        <v>336.23</v>
      </c>
      <c r="G379" s="287">
        <f t="shared" si="7"/>
        <v>1</v>
      </c>
      <c r="H379" s="290"/>
      <c r="I379" s="290"/>
      <c r="J379" s="295"/>
    </row>
    <row r="380" spans="1:10" s="152" customFormat="1" ht="12.75">
      <c r="A380" s="150"/>
      <c r="B380" s="150"/>
      <c r="C380" s="136" t="s">
        <v>62</v>
      </c>
      <c r="D380" s="147" t="s">
        <v>63</v>
      </c>
      <c r="E380" s="137">
        <v>150</v>
      </c>
      <c r="F380" s="112">
        <v>80</v>
      </c>
      <c r="G380" s="287">
        <f t="shared" si="7"/>
        <v>0.5333333333333333</v>
      </c>
      <c r="H380" s="290"/>
      <c r="I380" s="290"/>
      <c r="J380" s="295"/>
    </row>
    <row r="381" spans="1:10" s="152" customFormat="1" ht="12.75">
      <c r="A381" s="150"/>
      <c r="B381" s="150"/>
      <c r="C381" s="136" t="s">
        <v>19</v>
      </c>
      <c r="D381" s="147" t="s">
        <v>20</v>
      </c>
      <c r="E381" s="137">
        <v>813.87</v>
      </c>
      <c r="F381" s="112">
        <v>540.92</v>
      </c>
      <c r="G381" s="287">
        <f t="shared" si="7"/>
        <v>0.6646270288866771</v>
      </c>
      <c r="H381" s="290"/>
      <c r="I381" s="290"/>
      <c r="J381" s="295"/>
    </row>
    <row r="382" spans="1:10" s="152" customFormat="1" ht="25.5">
      <c r="A382" s="150"/>
      <c r="B382" s="150"/>
      <c r="C382" s="136" t="s">
        <v>23</v>
      </c>
      <c r="D382" s="147" t="s">
        <v>24</v>
      </c>
      <c r="E382" s="137">
        <v>2187.86</v>
      </c>
      <c r="F382" s="112">
        <v>2187.86</v>
      </c>
      <c r="G382" s="287">
        <f t="shared" si="7"/>
        <v>1</v>
      </c>
      <c r="H382" s="290"/>
      <c r="I382" s="290"/>
      <c r="J382" s="295"/>
    </row>
    <row r="383" spans="1:10" s="152" customFormat="1" ht="25.5">
      <c r="A383" s="150"/>
      <c r="B383" s="150" t="s">
        <v>151</v>
      </c>
      <c r="C383" s="150"/>
      <c r="D383" s="151" t="s">
        <v>252</v>
      </c>
      <c r="E383" s="116">
        <f>SUM(E374:E382)</f>
        <v>88948.97</v>
      </c>
      <c r="F383" s="116">
        <f>SUM(F374:F382)</f>
        <v>84808.02</v>
      </c>
      <c r="G383" s="275">
        <f t="shared" si="7"/>
        <v>0.9534457790798477</v>
      </c>
      <c r="H383" s="290"/>
      <c r="I383" s="290"/>
      <c r="J383" s="295"/>
    </row>
    <row r="384" spans="1:10" s="152" customFormat="1" ht="12.75">
      <c r="A384" s="150"/>
      <c r="B384" s="150"/>
      <c r="C384" s="136" t="s">
        <v>913</v>
      </c>
      <c r="D384" s="147" t="s">
        <v>912</v>
      </c>
      <c r="E384" s="137">
        <v>376919</v>
      </c>
      <c r="F384" s="112">
        <v>352780.51</v>
      </c>
      <c r="G384" s="287">
        <f t="shared" si="7"/>
        <v>0.9359584154685755</v>
      </c>
      <c r="H384" s="290"/>
      <c r="I384" s="290"/>
      <c r="J384" s="295"/>
    </row>
    <row r="385" spans="1:10" s="152" customFormat="1" ht="12.75">
      <c r="A385" s="150"/>
      <c r="B385" s="150"/>
      <c r="C385" s="136" t="s">
        <v>958</v>
      </c>
      <c r="D385" s="147" t="s">
        <v>959</v>
      </c>
      <c r="E385" s="137">
        <v>1500</v>
      </c>
      <c r="F385" s="112"/>
      <c r="G385" s="287"/>
      <c r="H385" s="290"/>
      <c r="I385" s="290"/>
      <c r="J385" s="295"/>
    </row>
    <row r="386" spans="1:10" s="152" customFormat="1" ht="12.75">
      <c r="A386" s="150"/>
      <c r="B386" s="150"/>
      <c r="C386" s="136" t="s">
        <v>952</v>
      </c>
      <c r="D386" s="147" t="s">
        <v>953</v>
      </c>
      <c r="E386" s="137">
        <v>1500</v>
      </c>
      <c r="F386" s="112"/>
      <c r="G386" s="287"/>
      <c r="H386" s="290"/>
      <c r="I386" s="290"/>
      <c r="J386" s="295"/>
    </row>
    <row r="387" spans="1:10" s="152" customFormat="1" ht="12.75">
      <c r="A387" s="150"/>
      <c r="B387" s="150" t="s">
        <v>153</v>
      </c>
      <c r="C387" s="150"/>
      <c r="D387" s="151" t="s">
        <v>833</v>
      </c>
      <c r="E387" s="116">
        <f>SUM(E384:E386)</f>
        <v>379919</v>
      </c>
      <c r="F387" s="116">
        <f>SUM(F384:F386)</f>
        <v>352780.51</v>
      </c>
      <c r="G387" s="275">
        <f t="shared" si="7"/>
        <v>0.9285676946928161</v>
      </c>
      <c r="H387" s="290"/>
      <c r="I387" s="290"/>
      <c r="J387" s="295"/>
    </row>
    <row r="388" spans="1:10" s="158" customFormat="1" ht="15.75">
      <c r="A388" s="155" t="s">
        <v>140</v>
      </c>
      <c r="B388" s="155"/>
      <c r="C388" s="155"/>
      <c r="D388" s="156" t="s">
        <v>141</v>
      </c>
      <c r="E388" s="157">
        <f>E317+E336+E349+E351+E353+E355+E357+E373+E383+E387</f>
        <v>5837801.54</v>
      </c>
      <c r="F388" s="157">
        <f>F317+F336+F349+F351+F353+F355+F357+F373+F383+F387</f>
        <v>5788633.1899999995</v>
      </c>
      <c r="G388" s="275">
        <f t="shared" si="7"/>
        <v>0.9915775913821147</v>
      </c>
      <c r="H388" s="292">
        <f>H336</f>
        <v>195751.37</v>
      </c>
      <c r="I388" s="292">
        <f>I336</f>
        <v>195751.37</v>
      </c>
      <c r="J388" s="297">
        <f>I388/H388</f>
        <v>1</v>
      </c>
    </row>
    <row r="389" spans="1:10" s="158" customFormat="1" ht="56.25">
      <c r="A389" s="155"/>
      <c r="B389" s="155"/>
      <c r="C389" s="76" t="s">
        <v>785</v>
      </c>
      <c r="D389" s="143" t="s">
        <v>786</v>
      </c>
      <c r="E389" s="137">
        <v>14400</v>
      </c>
      <c r="F389" s="137">
        <v>14400</v>
      </c>
      <c r="G389" s="300">
        <f t="shared" si="7"/>
        <v>1</v>
      </c>
      <c r="H389" s="292"/>
      <c r="I389" s="292"/>
      <c r="J389" s="297"/>
    </row>
    <row r="390" spans="1:10" s="158" customFormat="1" ht="22.5">
      <c r="A390" s="155"/>
      <c r="B390" s="155"/>
      <c r="C390" s="76" t="s">
        <v>787</v>
      </c>
      <c r="D390" s="143" t="s">
        <v>789</v>
      </c>
      <c r="E390" s="137">
        <v>97214.54</v>
      </c>
      <c r="F390" s="137">
        <v>97214.54</v>
      </c>
      <c r="G390" s="300">
        <f t="shared" si="7"/>
        <v>1</v>
      </c>
      <c r="H390" s="292"/>
      <c r="I390" s="292"/>
      <c r="J390" s="297"/>
    </row>
    <row r="391" spans="1:10" s="158" customFormat="1" ht="67.5">
      <c r="A391" s="155"/>
      <c r="B391" s="155"/>
      <c r="C391" s="76" t="s">
        <v>788</v>
      </c>
      <c r="D391" s="143" t="s">
        <v>790</v>
      </c>
      <c r="E391" s="137">
        <v>4621.23</v>
      </c>
      <c r="F391" s="137">
        <v>4621.23</v>
      </c>
      <c r="G391" s="300">
        <f t="shared" si="7"/>
        <v>1</v>
      </c>
      <c r="H391" s="292"/>
      <c r="I391" s="292"/>
      <c r="J391" s="297"/>
    </row>
    <row r="392" spans="1:10" s="49" customFormat="1" ht="22.5">
      <c r="A392" s="77"/>
      <c r="B392" s="77"/>
      <c r="C392" s="148" t="s">
        <v>934</v>
      </c>
      <c r="D392" s="143" t="s">
        <v>970</v>
      </c>
      <c r="E392" s="137">
        <v>15166.95</v>
      </c>
      <c r="F392" s="112">
        <v>15166.61</v>
      </c>
      <c r="G392" s="287">
        <f t="shared" si="7"/>
        <v>0.9999775828363646</v>
      </c>
      <c r="H392" s="288"/>
      <c r="I392" s="288"/>
      <c r="J392" s="293"/>
    </row>
    <row r="393" spans="1:10" s="49" customFormat="1" ht="67.5">
      <c r="A393" s="77"/>
      <c r="B393" s="77"/>
      <c r="C393" s="148" t="s">
        <v>715</v>
      </c>
      <c r="D393" s="143" t="s">
        <v>689</v>
      </c>
      <c r="E393" s="137">
        <v>911.05</v>
      </c>
      <c r="F393" s="112">
        <v>910.9</v>
      </c>
      <c r="G393" s="287">
        <f t="shared" si="7"/>
        <v>0.9998353548103837</v>
      </c>
      <c r="H393" s="288"/>
      <c r="I393" s="288"/>
      <c r="J393" s="293"/>
    </row>
    <row r="394" spans="1:10" s="49" customFormat="1" ht="22.5">
      <c r="A394" s="77"/>
      <c r="B394" s="77"/>
      <c r="C394" s="148" t="s">
        <v>791</v>
      </c>
      <c r="D394" s="143" t="s">
        <v>793</v>
      </c>
      <c r="E394" s="137">
        <v>2141.79</v>
      </c>
      <c r="F394" s="112">
        <v>2141.79</v>
      </c>
      <c r="G394" s="287">
        <f t="shared" si="7"/>
        <v>1</v>
      </c>
      <c r="H394" s="288"/>
      <c r="I394" s="288"/>
      <c r="J394" s="293"/>
    </row>
    <row r="395" spans="1:10" s="49" customFormat="1" ht="56.25">
      <c r="A395" s="77"/>
      <c r="B395" s="77"/>
      <c r="C395" s="148" t="s">
        <v>792</v>
      </c>
      <c r="D395" s="143" t="s">
        <v>794</v>
      </c>
      <c r="E395" s="137">
        <v>113.48</v>
      </c>
      <c r="F395" s="112">
        <v>113.48</v>
      </c>
      <c r="G395" s="287">
        <f t="shared" si="7"/>
        <v>1</v>
      </c>
      <c r="H395" s="288"/>
      <c r="I395" s="288"/>
      <c r="J395" s="293"/>
    </row>
    <row r="396" spans="1:10" s="49" customFormat="1" ht="22.5">
      <c r="A396" s="77"/>
      <c r="B396" s="77"/>
      <c r="C396" s="148" t="s">
        <v>935</v>
      </c>
      <c r="D396" s="143" t="s">
        <v>971</v>
      </c>
      <c r="E396" s="137">
        <v>39557.37</v>
      </c>
      <c r="F396" s="112">
        <v>39557.37</v>
      </c>
      <c r="G396" s="287">
        <f t="shared" si="7"/>
        <v>1</v>
      </c>
      <c r="H396" s="288"/>
      <c r="I396" s="288"/>
      <c r="J396" s="293"/>
    </row>
    <row r="397" spans="1:10" s="49" customFormat="1" ht="56.25">
      <c r="A397" s="77"/>
      <c r="B397" s="77"/>
      <c r="C397" s="148" t="s">
        <v>730</v>
      </c>
      <c r="D397" s="143" t="s">
        <v>690</v>
      </c>
      <c r="E397" s="137">
        <v>14184.83</v>
      </c>
      <c r="F397" s="112">
        <v>14184.83</v>
      </c>
      <c r="G397" s="287">
        <f t="shared" si="7"/>
        <v>1</v>
      </c>
      <c r="H397" s="288"/>
      <c r="I397" s="288"/>
      <c r="J397" s="293"/>
    </row>
    <row r="398" spans="1:10" s="49" customFormat="1" ht="22.5">
      <c r="A398" s="77"/>
      <c r="B398" s="77"/>
      <c r="C398" s="148" t="s">
        <v>936</v>
      </c>
      <c r="D398" s="143" t="s">
        <v>972</v>
      </c>
      <c r="E398" s="137">
        <v>22518.67</v>
      </c>
      <c r="F398" s="112">
        <v>22518.37</v>
      </c>
      <c r="G398" s="287">
        <f t="shared" si="7"/>
        <v>0.9999866777211976</v>
      </c>
      <c r="H398" s="288"/>
      <c r="I398" s="288"/>
      <c r="J398" s="293"/>
    </row>
    <row r="399" spans="1:10" s="49" customFormat="1" ht="56.25">
      <c r="A399" s="77"/>
      <c r="B399" s="77"/>
      <c r="C399" s="148" t="s">
        <v>732</v>
      </c>
      <c r="D399" s="143" t="s">
        <v>691</v>
      </c>
      <c r="E399" s="137">
        <v>7234.63</v>
      </c>
      <c r="F399" s="112">
        <v>7233.5</v>
      </c>
      <c r="G399" s="287">
        <f t="shared" si="7"/>
        <v>0.9998438068014536</v>
      </c>
      <c r="H399" s="288"/>
      <c r="I399" s="288"/>
      <c r="J399" s="293"/>
    </row>
    <row r="400" spans="1:10" s="49" customFormat="1" ht="22.5">
      <c r="A400" s="77"/>
      <c r="B400" s="77"/>
      <c r="C400" s="148" t="s">
        <v>795</v>
      </c>
      <c r="D400" s="143" t="s">
        <v>797</v>
      </c>
      <c r="E400" s="137">
        <v>33400.78</v>
      </c>
      <c r="F400" s="112">
        <v>33400.78</v>
      </c>
      <c r="G400" s="287">
        <f t="shared" si="7"/>
        <v>1</v>
      </c>
      <c r="H400" s="288"/>
      <c r="I400" s="288"/>
      <c r="J400" s="293"/>
    </row>
    <row r="401" spans="1:10" s="49" customFormat="1" ht="67.5">
      <c r="A401" s="77"/>
      <c r="B401" s="77"/>
      <c r="C401" s="148" t="s">
        <v>796</v>
      </c>
      <c r="D401" s="143" t="s">
        <v>798</v>
      </c>
      <c r="E401" s="137">
        <v>5894.29</v>
      </c>
      <c r="F401" s="112">
        <v>5894.29</v>
      </c>
      <c r="G401" s="287">
        <f t="shared" si="7"/>
        <v>1</v>
      </c>
      <c r="H401" s="288"/>
      <c r="I401" s="288"/>
      <c r="J401" s="293"/>
    </row>
    <row r="402" spans="1:10" s="49" customFormat="1" ht="22.5">
      <c r="A402" s="77"/>
      <c r="B402" s="77"/>
      <c r="C402" s="148" t="s">
        <v>799</v>
      </c>
      <c r="D402" s="143" t="s">
        <v>801</v>
      </c>
      <c r="E402" s="137">
        <v>5727.73</v>
      </c>
      <c r="F402" s="112">
        <v>5727.73</v>
      </c>
      <c r="G402" s="287">
        <f t="shared" si="7"/>
        <v>1</v>
      </c>
      <c r="H402" s="288"/>
      <c r="I402" s="288"/>
      <c r="J402" s="293"/>
    </row>
    <row r="403" spans="1:10" s="49" customFormat="1" ht="56.25">
      <c r="A403" s="77"/>
      <c r="B403" s="77"/>
      <c r="C403" s="148" t="s">
        <v>800</v>
      </c>
      <c r="D403" s="143" t="s">
        <v>802</v>
      </c>
      <c r="E403" s="137">
        <v>272.27</v>
      </c>
      <c r="F403" s="112">
        <v>272.27</v>
      </c>
      <c r="G403" s="287">
        <f t="shared" si="7"/>
        <v>1</v>
      </c>
      <c r="H403" s="288"/>
      <c r="I403" s="288"/>
      <c r="J403" s="293"/>
    </row>
    <row r="404" spans="1:10" s="49" customFormat="1" ht="22.5">
      <c r="A404" s="77"/>
      <c r="B404" s="77"/>
      <c r="C404" s="148" t="s">
        <v>937</v>
      </c>
      <c r="D404" s="143" t="s">
        <v>973</v>
      </c>
      <c r="E404" s="137">
        <v>98486.13</v>
      </c>
      <c r="F404" s="112">
        <v>98429.85</v>
      </c>
      <c r="G404" s="287">
        <f t="shared" si="7"/>
        <v>0.9994285489743582</v>
      </c>
      <c r="H404" s="288"/>
      <c r="I404" s="288"/>
      <c r="J404" s="293"/>
    </row>
    <row r="405" spans="1:10" s="49" customFormat="1" ht="56.25">
      <c r="A405" s="77"/>
      <c r="B405" s="77"/>
      <c r="C405" s="148" t="s">
        <v>736</v>
      </c>
      <c r="D405" s="143" t="s">
        <v>692</v>
      </c>
      <c r="E405" s="137">
        <v>9590.45</v>
      </c>
      <c r="F405" s="112">
        <v>9491.91</v>
      </c>
      <c r="G405" s="287">
        <f t="shared" si="7"/>
        <v>0.9897251953766506</v>
      </c>
      <c r="H405" s="288"/>
      <c r="I405" s="288"/>
      <c r="J405" s="293"/>
    </row>
    <row r="406" spans="1:10" s="49" customFormat="1" ht="45">
      <c r="A406" s="77"/>
      <c r="B406" s="77"/>
      <c r="C406" s="148" t="s">
        <v>803</v>
      </c>
      <c r="D406" s="143" t="s">
        <v>805</v>
      </c>
      <c r="E406" s="137">
        <v>1336.72</v>
      </c>
      <c r="F406" s="112">
        <v>1336.72</v>
      </c>
      <c r="G406" s="287">
        <f t="shared" si="7"/>
        <v>1</v>
      </c>
      <c r="H406" s="288"/>
      <c r="I406" s="288"/>
      <c r="J406" s="293"/>
    </row>
    <row r="407" spans="1:10" s="49" customFormat="1" ht="78.75">
      <c r="A407" s="77"/>
      <c r="B407" s="77"/>
      <c r="C407" s="148" t="s">
        <v>804</v>
      </c>
      <c r="D407" s="143" t="s">
        <v>806</v>
      </c>
      <c r="E407" s="137">
        <v>63.56</v>
      </c>
      <c r="F407" s="112">
        <v>63.56</v>
      </c>
      <c r="G407" s="287">
        <f t="shared" si="7"/>
        <v>1</v>
      </c>
      <c r="H407" s="288"/>
      <c r="I407" s="288"/>
      <c r="J407" s="293"/>
    </row>
    <row r="408" spans="1:10" s="49" customFormat="1" ht="22.5">
      <c r="A408" s="77"/>
      <c r="B408" s="77"/>
      <c r="C408" s="148" t="s">
        <v>807</v>
      </c>
      <c r="D408" s="143" t="s">
        <v>809</v>
      </c>
      <c r="E408" s="137">
        <v>939.57</v>
      </c>
      <c r="F408" s="112">
        <v>938.34</v>
      </c>
      <c r="G408" s="287">
        <f t="shared" si="7"/>
        <v>0.9986908905137456</v>
      </c>
      <c r="H408" s="288"/>
      <c r="I408" s="288"/>
      <c r="J408" s="293"/>
    </row>
    <row r="409" spans="1:10" s="49" customFormat="1" ht="56.25">
      <c r="A409" s="77"/>
      <c r="B409" s="77"/>
      <c r="C409" s="148" t="s">
        <v>808</v>
      </c>
      <c r="D409" s="143" t="s">
        <v>810</v>
      </c>
      <c r="E409" s="137">
        <v>44.58</v>
      </c>
      <c r="F409" s="112">
        <v>44.52</v>
      </c>
      <c r="G409" s="287">
        <f t="shared" si="7"/>
        <v>0.9986541049798117</v>
      </c>
      <c r="H409" s="288"/>
      <c r="I409" s="288"/>
      <c r="J409" s="293"/>
    </row>
    <row r="410" spans="1:10" s="49" customFormat="1" ht="22.5">
      <c r="A410" s="77"/>
      <c r="B410" s="77"/>
      <c r="C410" s="148" t="s">
        <v>811</v>
      </c>
      <c r="D410" s="143" t="s">
        <v>812</v>
      </c>
      <c r="E410" s="137"/>
      <c r="F410" s="112"/>
      <c r="G410" s="287"/>
      <c r="H410" s="289">
        <v>9425.65</v>
      </c>
      <c r="I410" s="289">
        <v>7164.81</v>
      </c>
      <c r="J410" s="294">
        <f>I410/H410</f>
        <v>0.7601396190183171</v>
      </c>
    </row>
    <row r="411" spans="1:10" s="49" customFormat="1" ht="67.5">
      <c r="A411" s="77"/>
      <c r="B411" s="77"/>
      <c r="C411" s="148" t="s">
        <v>954</v>
      </c>
      <c r="D411" s="143" t="s">
        <v>813</v>
      </c>
      <c r="E411" s="137"/>
      <c r="F411" s="112"/>
      <c r="G411" s="287"/>
      <c r="H411" s="289">
        <v>1663.35</v>
      </c>
      <c r="I411" s="289">
        <v>1264.38</v>
      </c>
      <c r="J411" s="294">
        <f>I411/H411</f>
        <v>0.7601406799531067</v>
      </c>
    </row>
    <row r="412" spans="1:10" s="152" customFormat="1" ht="12.75">
      <c r="A412" s="150"/>
      <c r="B412" s="150" t="s">
        <v>386</v>
      </c>
      <c r="C412" s="150"/>
      <c r="D412" s="151" t="s">
        <v>833</v>
      </c>
      <c r="E412" s="116">
        <f>SUM(E389:E411)</f>
        <v>373820.62</v>
      </c>
      <c r="F412" s="116">
        <f>SUM(F389:F411)</f>
        <v>373662.59</v>
      </c>
      <c r="G412" s="275">
        <f t="shared" si="7"/>
        <v>0.9995772571347189</v>
      </c>
      <c r="H412" s="290">
        <f>SUM(H410:H411)</f>
        <v>11089</v>
      </c>
      <c r="I412" s="290">
        <f>SUM(I410:I411)</f>
        <v>8429.19</v>
      </c>
      <c r="J412" s="293">
        <f>I412/H412</f>
        <v>0.7601397781585355</v>
      </c>
    </row>
    <row r="413" spans="1:10" s="49" customFormat="1" ht="25.5">
      <c r="A413" s="155" t="s">
        <v>385</v>
      </c>
      <c r="B413" s="77"/>
      <c r="C413" s="77"/>
      <c r="D413" s="145" t="s">
        <v>387</v>
      </c>
      <c r="E413" s="157">
        <f>E412</f>
        <v>373820.62</v>
      </c>
      <c r="F413" s="113">
        <f>F412</f>
        <v>373662.59</v>
      </c>
      <c r="G413" s="275">
        <f t="shared" si="7"/>
        <v>0.9995772571347189</v>
      </c>
      <c r="H413" s="288">
        <f>H412</f>
        <v>11089</v>
      </c>
      <c r="I413" s="288">
        <f>I412</f>
        <v>8429.19</v>
      </c>
      <c r="J413" s="293">
        <f>I413/H413</f>
        <v>0.7601397781585355</v>
      </c>
    </row>
    <row r="414" spans="1:10" s="138" customFormat="1" ht="25.5">
      <c r="A414" s="136"/>
      <c r="B414" s="136"/>
      <c r="C414" s="136" t="s">
        <v>46</v>
      </c>
      <c r="D414" s="147" t="s">
        <v>679</v>
      </c>
      <c r="E414" s="137">
        <v>20698.5</v>
      </c>
      <c r="F414" s="137">
        <v>19366.34</v>
      </c>
      <c r="G414" s="287">
        <f t="shared" si="7"/>
        <v>0.9356397806604343</v>
      </c>
      <c r="H414" s="291"/>
      <c r="I414" s="291"/>
      <c r="J414" s="296"/>
    </row>
    <row r="415" spans="1:10" s="138" customFormat="1" ht="12.75">
      <c r="A415" s="136"/>
      <c r="B415" s="136"/>
      <c r="C415" s="136" t="s">
        <v>12</v>
      </c>
      <c r="D415" s="147" t="s">
        <v>13</v>
      </c>
      <c r="E415" s="137">
        <v>228259.41</v>
      </c>
      <c r="F415" s="137">
        <v>219246.34</v>
      </c>
      <c r="G415" s="287">
        <f t="shared" si="7"/>
        <v>0.9605139170385133</v>
      </c>
      <c r="H415" s="291"/>
      <c r="I415" s="291"/>
      <c r="J415" s="296"/>
    </row>
    <row r="416" spans="1:10" s="138" customFormat="1" ht="12.75">
      <c r="A416" s="136"/>
      <c r="B416" s="136"/>
      <c r="C416" s="136" t="s">
        <v>14</v>
      </c>
      <c r="D416" s="147" t="s">
        <v>15</v>
      </c>
      <c r="E416" s="137">
        <v>15919</v>
      </c>
      <c r="F416" s="137">
        <v>15919</v>
      </c>
      <c r="G416" s="287">
        <f t="shared" si="7"/>
        <v>1</v>
      </c>
      <c r="H416" s="291"/>
      <c r="I416" s="291"/>
      <c r="J416" s="296"/>
    </row>
    <row r="417" spans="1:10" s="138" customFormat="1" ht="12.75">
      <c r="A417" s="136"/>
      <c r="B417" s="136"/>
      <c r="C417" s="136" t="s">
        <v>2</v>
      </c>
      <c r="D417" s="147" t="s">
        <v>3</v>
      </c>
      <c r="E417" s="137">
        <v>41245.21</v>
      </c>
      <c r="F417" s="137">
        <v>39798.64</v>
      </c>
      <c r="G417" s="287">
        <f t="shared" si="7"/>
        <v>0.9649275637098224</v>
      </c>
      <c r="H417" s="291"/>
      <c r="I417" s="291"/>
      <c r="J417" s="296"/>
    </row>
    <row r="418" spans="1:10" s="138" customFormat="1" ht="12.75">
      <c r="A418" s="136"/>
      <c r="B418" s="136"/>
      <c r="C418" s="136" t="s">
        <v>16</v>
      </c>
      <c r="D418" s="147" t="s">
        <v>17</v>
      </c>
      <c r="E418" s="137">
        <v>5217</v>
      </c>
      <c r="F418" s="137">
        <v>4386.94</v>
      </c>
      <c r="G418" s="287">
        <f t="shared" si="7"/>
        <v>0.840893233659191</v>
      </c>
      <c r="H418" s="291"/>
      <c r="I418" s="291"/>
      <c r="J418" s="296"/>
    </row>
    <row r="419" spans="1:10" s="138" customFormat="1" ht="18" customHeight="1">
      <c r="A419" s="136"/>
      <c r="B419" s="136"/>
      <c r="C419" s="136" t="s">
        <v>23</v>
      </c>
      <c r="D419" s="147" t="s">
        <v>24</v>
      </c>
      <c r="E419" s="137">
        <v>15556.88</v>
      </c>
      <c r="F419" s="137">
        <v>15556.88</v>
      </c>
      <c r="G419" s="287">
        <f t="shared" si="7"/>
        <v>1</v>
      </c>
      <c r="H419" s="291"/>
      <c r="I419" s="291"/>
      <c r="J419" s="296"/>
    </row>
    <row r="420" spans="1:10" s="152" customFormat="1" ht="12.75">
      <c r="A420" s="150"/>
      <c r="B420" s="150" t="s">
        <v>160</v>
      </c>
      <c r="C420" s="150"/>
      <c r="D420" s="151" t="s">
        <v>161</v>
      </c>
      <c r="E420" s="116">
        <f>SUM(E414:E419)</f>
        <v>326896.00000000006</v>
      </c>
      <c r="F420" s="116">
        <f>SUM(F414:F419)</f>
        <v>314274.14</v>
      </c>
      <c r="G420" s="275">
        <f t="shared" si="7"/>
        <v>0.9613887597278644</v>
      </c>
      <c r="H420" s="290"/>
      <c r="I420" s="290"/>
      <c r="J420" s="295"/>
    </row>
    <row r="421" spans="1:10" s="12" customFormat="1" ht="12.75">
      <c r="A421" s="76"/>
      <c r="B421" s="76"/>
      <c r="C421" s="76" t="s">
        <v>592</v>
      </c>
      <c r="D421" s="144" t="s">
        <v>593</v>
      </c>
      <c r="E421" s="112">
        <v>98195</v>
      </c>
      <c r="F421" s="112">
        <v>93842.4</v>
      </c>
      <c r="G421" s="287">
        <f t="shared" si="7"/>
        <v>0.9556739141504149</v>
      </c>
      <c r="H421" s="289"/>
      <c r="I421" s="289"/>
      <c r="J421" s="294"/>
    </row>
    <row r="422" spans="1:10" s="138" customFormat="1" ht="12.75">
      <c r="A422" s="136"/>
      <c r="B422" s="136"/>
      <c r="C422" s="136" t="s">
        <v>737</v>
      </c>
      <c r="D422" s="147" t="s">
        <v>738</v>
      </c>
      <c r="E422" s="137">
        <v>2100</v>
      </c>
      <c r="F422" s="137">
        <v>1555</v>
      </c>
      <c r="G422" s="287">
        <f t="shared" si="7"/>
        <v>0.7404761904761905</v>
      </c>
      <c r="H422" s="291"/>
      <c r="I422" s="291"/>
      <c r="J422" s="296"/>
    </row>
    <row r="423" spans="1:10" s="138" customFormat="1" ht="12.75">
      <c r="A423" s="136"/>
      <c r="B423" s="136"/>
      <c r="C423" s="136" t="s">
        <v>958</v>
      </c>
      <c r="D423" s="147" t="s">
        <v>959</v>
      </c>
      <c r="E423" s="137">
        <v>29670</v>
      </c>
      <c r="F423" s="137">
        <v>28226.64</v>
      </c>
      <c r="G423" s="287">
        <f t="shared" si="7"/>
        <v>0.9513528816986855</v>
      </c>
      <c r="H423" s="291"/>
      <c r="I423" s="291"/>
      <c r="J423" s="296"/>
    </row>
    <row r="424" spans="1:10" s="152" customFormat="1" ht="12.75">
      <c r="A424" s="150"/>
      <c r="B424" s="150" t="s">
        <v>230</v>
      </c>
      <c r="C424" s="150"/>
      <c r="D424" s="151" t="s">
        <v>231</v>
      </c>
      <c r="E424" s="116">
        <f>SUM(E421:E423)</f>
        <v>129965</v>
      </c>
      <c r="F424" s="116">
        <f>SUM(F421:F423)</f>
        <v>123624.04</v>
      </c>
      <c r="G424" s="275">
        <f aca="true" t="shared" si="8" ref="G424:G490">F424/E424</f>
        <v>0.9512102489131689</v>
      </c>
      <c r="H424" s="290"/>
      <c r="I424" s="290"/>
      <c r="J424" s="295"/>
    </row>
    <row r="425" spans="1:10" s="138" customFormat="1" ht="25.5">
      <c r="A425" s="136"/>
      <c r="B425" s="136"/>
      <c r="C425" s="136" t="s">
        <v>21</v>
      </c>
      <c r="D425" s="147" t="s">
        <v>22</v>
      </c>
      <c r="E425" s="137">
        <v>2125</v>
      </c>
      <c r="F425" s="137"/>
      <c r="G425" s="287"/>
      <c r="H425" s="291"/>
      <c r="I425" s="291"/>
      <c r="J425" s="296"/>
    </row>
    <row r="426" spans="1:10" s="152" customFormat="1" ht="18.75" customHeight="1">
      <c r="A426" s="150"/>
      <c r="B426" s="150" t="s">
        <v>232</v>
      </c>
      <c r="C426" s="150"/>
      <c r="D426" s="151" t="s">
        <v>221</v>
      </c>
      <c r="E426" s="116">
        <f>SUM(E425)</f>
        <v>2125</v>
      </c>
      <c r="F426" s="116"/>
      <c r="G426" s="287"/>
      <c r="H426" s="290"/>
      <c r="I426" s="290"/>
      <c r="J426" s="295"/>
    </row>
    <row r="427" spans="1:10" s="158" customFormat="1" ht="31.5">
      <c r="A427" s="155" t="s">
        <v>155</v>
      </c>
      <c r="B427" s="155"/>
      <c r="C427" s="155"/>
      <c r="D427" s="156" t="s">
        <v>159</v>
      </c>
      <c r="E427" s="157">
        <f>E420+E424+E426</f>
        <v>458986.00000000006</v>
      </c>
      <c r="F427" s="157">
        <f>F420+F424+F426</f>
        <v>437898.18</v>
      </c>
      <c r="G427" s="275">
        <f t="shared" si="8"/>
        <v>0.954055635683877</v>
      </c>
      <c r="H427" s="292"/>
      <c r="I427" s="292"/>
      <c r="J427" s="297"/>
    </row>
    <row r="428" spans="1:10" s="138" customFormat="1" ht="12.75">
      <c r="A428" s="136"/>
      <c r="B428" s="136"/>
      <c r="C428" s="136" t="s">
        <v>962</v>
      </c>
      <c r="D428" s="147" t="s">
        <v>4</v>
      </c>
      <c r="E428" s="137">
        <v>25200</v>
      </c>
      <c r="F428" s="137">
        <v>16300</v>
      </c>
      <c r="G428" s="287">
        <f t="shared" si="8"/>
        <v>0.6468253968253969</v>
      </c>
      <c r="H428" s="291"/>
      <c r="I428" s="291"/>
      <c r="J428" s="296"/>
    </row>
    <row r="429" spans="1:10" s="138" customFormat="1" ht="12.75">
      <c r="A429" s="136"/>
      <c r="B429" s="136"/>
      <c r="C429" s="136" t="s">
        <v>952</v>
      </c>
      <c r="D429" s="147" t="s">
        <v>953</v>
      </c>
      <c r="E429" s="137">
        <v>53111</v>
      </c>
      <c r="F429" s="137">
        <v>53110.94</v>
      </c>
      <c r="G429" s="287">
        <f t="shared" si="8"/>
        <v>0.9999988702905237</v>
      </c>
      <c r="H429" s="291"/>
      <c r="I429" s="291"/>
      <c r="J429" s="296"/>
    </row>
    <row r="430" spans="1:10" s="138" customFormat="1" ht="76.5">
      <c r="A430" s="136"/>
      <c r="B430" s="136"/>
      <c r="C430" s="136" t="s">
        <v>86</v>
      </c>
      <c r="D430" s="147" t="s">
        <v>87</v>
      </c>
      <c r="E430" s="137">
        <v>29815</v>
      </c>
      <c r="F430" s="137">
        <v>29243.29</v>
      </c>
      <c r="G430" s="287">
        <f t="shared" si="8"/>
        <v>0.980824752641288</v>
      </c>
      <c r="H430" s="291"/>
      <c r="I430" s="291"/>
      <c r="J430" s="296"/>
    </row>
    <row r="431" spans="1:10" s="138" customFormat="1" ht="15" customHeight="1">
      <c r="A431" s="136"/>
      <c r="B431" s="136"/>
      <c r="C431" s="136" t="s">
        <v>960</v>
      </c>
      <c r="D431" s="147" t="s">
        <v>905</v>
      </c>
      <c r="E431" s="137"/>
      <c r="F431" s="137"/>
      <c r="G431" s="287"/>
      <c r="H431" s="291">
        <v>528100.77</v>
      </c>
      <c r="I431" s="291">
        <v>375477.95</v>
      </c>
      <c r="J431" s="296">
        <f>I431/H431</f>
        <v>0.7109967857081518</v>
      </c>
    </row>
    <row r="432" spans="1:10" s="138" customFormat="1" ht="21" customHeight="1">
      <c r="A432" s="136"/>
      <c r="B432" s="136"/>
      <c r="C432" s="136" t="s">
        <v>382</v>
      </c>
      <c r="D432" s="143" t="s">
        <v>974</v>
      </c>
      <c r="E432" s="137"/>
      <c r="F432" s="137"/>
      <c r="G432" s="287"/>
      <c r="H432" s="291">
        <v>11861942.62</v>
      </c>
      <c r="I432" s="291">
        <v>11809634.75</v>
      </c>
      <c r="J432" s="296">
        <f>I432/H432</f>
        <v>0.9955902779438669</v>
      </c>
    </row>
    <row r="433" spans="1:10" s="138" customFormat="1" ht="67.5">
      <c r="A433" s="136"/>
      <c r="B433" s="136"/>
      <c r="C433" s="148" t="s">
        <v>954</v>
      </c>
      <c r="D433" s="143" t="s">
        <v>678</v>
      </c>
      <c r="E433" s="137"/>
      <c r="F433" s="137"/>
      <c r="G433" s="287"/>
      <c r="H433" s="291">
        <v>8804032.63</v>
      </c>
      <c r="I433" s="291">
        <v>8797131.41</v>
      </c>
      <c r="J433" s="296">
        <f>I433/H433</f>
        <v>0.9992161296657983</v>
      </c>
    </row>
    <row r="434" spans="1:10" s="152" customFormat="1" ht="12.75">
      <c r="A434" s="150"/>
      <c r="B434" s="150" t="s">
        <v>165</v>
      </c>
      <c r="C434" s="150"/>
      <c r="D434" s="151" t="s">
        <v>332</v>
      </c>
      <c r="E434" s="116">
        <f>SUM(E428:E433)</f>
        <v>108126</v>
      </c>
      <c r="F434" s="116">
        <f>SUM(F428:F433)</f>
        <v>98654.23000000001</v>
      </c>
      <c r="G434" s="275">
        <f t="shared" si="8"/>
        <v>0.9124006251965301</v>
      </c>
      <c r="H434" s="290">
        <f>SUM(H428:H433)</f>
        <v>21194076.02</v>
      </c>
      <c r="I434" s="290">
        <f>SUM(I428:I433)</f>
        <v>20982244.11</v>
      </c>
      <c r="J434" s="293">
        <f>I434/H434</f>
        <v>0.9900051358785302</v>
      </c>
    </row>
    <row r="435" spans="1:10" s="152" customFormat="1" ht="12.75">
      <c r="A435" s="150"/>
      <c r="B435" s="150"/>
      <c r="C435" s="136" t="s">
        <v>962</v>
      </c>
      <c r="D435" s="147" t="s">
        <v>4</v>
      </c>
      <c r="E435" s="137">
        <v>1000</v>
      </c>
      <c r="F435" s="112"/>
      <c r="G435" s="287"/>
      <c r="H435" s="290"/>
      <c r="I435" s="290"/>
      <c r="J435" s="295"/>
    </row>
    <row r="436" spans="1:10" s="152" customFormat="1" ht="12.75">
      <c r="A436" s="150"/>
      <c r="B436" s="150"/>
      <c r="C436" s="136" t="s">
        <v>958</v>
      </c>
      <c r="D436" s="147" t="s">
        <v>959</v>
      </c>
      <c r="E436" s="137">
        <v>31753</v>
      </c>
      <c r="F436" s="112">
        <v>23173.57</v>
      </c>
      <c r="G436" s="287">
        <f t="shared" si="8"/>
        <v>0.7298072623059239</v>
      </c>
      <c r="H436" s="290"/>
      <c r="I436" s="290"/>
      <c r="J436" s="295"/>
    </row>
    <row r="437" spans="1:10" s="152" customFormat="1" ht="12.75">
      <c r="A437" s="150"/>
      <c r="B437" s="150"/>
      <c r="C437" s="136" t="s">
        <v>952</v>
      </c>
      <c r="D437" s="147" t="s">
        <v>953</v>
      </c>
      <c r="E437" s="137">
        <v>69365.63</v>
      </c>
      <c r="F437" s="112">
        <v>65904.96</v>
      </c>
      <c r="G437" s="287">
        <f t="shared" si="8"/>
        <v>0.9501097301358036</v>
      </c>
      <c r="H437" s="290"/>
      <c r="I437" s="290"/>
      <c r="J437" s="295"/>
    </row>
    <row r="438" spans="1:10" s="152" customFormat="1" ht="12.75">
      <c r="A438" s="150"/>
      <c r="B438" s="150" t="s">
        <v>166</v>
      </c>
      <c r="C438" s="150"/>
      <c r="D438" s="151" t="s">
        <v>167</v>
      </c>
      <c r="E438" s="116">
        <f>SUM(E435:E437)</f>
        <v>102118.63</v>
      </c>
      <c r="F438" s="116">
        <f>SUM(F435:F437)</f>
        <v>89078.53</v>
      </c>
      <c r="G438" s="275">
        <f t="shared" si="8"/>
        <v>0.8723043973464979</v>
      </c>
      <c r="H438" s="290"/>
      <c r="I438" s="290"/>
      <c r="J438" s="295"/>
    </row>
    <row r="439" spans="1:10" s="138" customFormat="1" ht="12.75">
      <c r="A439" s="136"/>
      <c r="B439" s="136"/>
      <c r="C439" s="136" t="s">
        <v>2</v>
      </c>
      <c r="D439" s="147" t="s">
        <v>3</v>
      </c>
      <c r="E439" s="137">
        <v>1765</v>
      </c>
      <c r="F439" s="112">
        <v>1616.05</v>
      </c>
      <c r="G439" s="277">
        <f t="shared" si="8"/>
        <v>0.9156090651558073</v>
      </c>
      <c r="H439" s="291"/>
      <c r="I439" s="291"/>
      <c r="J439" s="296"/>
    </row>
    <row r="440" spans="1:10" s="152" customFormat="1" ht="12.75">
      <c r="A440" s="150"/>
      <c r="B440" s="150"/>
      <c r="C440" s="136" t="s">
        <v>962</v>
      </c>
      <c r="D440" s="147" t="s">
        <v>4</v>
      </c>
      <c r="E440" s="112">
        <v>13000</v>
      </c>
      <c r="F440" s="112">
        <v>10701.8</v>
      </c>
      <c r="G440" s="287">
        <f t="shared" si="8"/>
        <v>0.8232153846153846</v>
      </c>
      <c r="H440" s="290"/>
      <c r="I440" s="290"/>
      <c r="J440" s="295"/>
    </row>
    <row r="441" spans="1:10" s="152" customFormat="1" ht="12.75">
      <c r="A441" s="150"/>
      <c r="B441" s="150"/>
      <c r="C441" s="136" t="s">
        <v>958</v>
      </c>
      <c r="D441" s="147" t="s">
        <v>959</v>
      </c>
      <c r="E441" s="137">
        <v>2000</v>
      </c>
      <c r="F441" s="112"/>
      <c r="G441" s="287"/>
      <c r="H441" s="290"/>
      <c r="I441" s="290"/>
      <c r="J441" s="295"/>
    </row>
    <row r="442" spans="1:10" s="152" customFormat="1" ht="12.75">
      <c r="A442" s="150"/>
      <c r="B442" s="150"/>
      <c r="C442" s="136" t="s">
        <v>952</v>
      </c>
      <c r="D442" s="147" t="s">
        <v>953</v>
      </c>
      <c r="E442" s="137">
        <v>59000</v>
      </c>
      <c r="F442" s="112">
        <v>40341.32</v>
      </c>
      <c r="G442" s="287">
        <f t="shared" si="8"/>
        <v>0.683751186440678</v>
      </c>
      <c r="H442" s="290"/>
      <c r="I442" s="290"/>
      <c r="J442" s="295"/>
    </row>
    <row r="443" spans="1:10" s="152" customFormat="1" ht="12.75">
      <c r="A443" s="150"/>
      <c r="B443" s="150" t="s">
        <v>253</v>
      </c>
      <c r="C443" s="150"/>
      <c r="D443" s="151" t="s">
        <v>254</v>
      </c>
      <c r="E443" s="116">
        <f>SUM(E439:E442)</f>
        <v>75765</v>
      </c>
      <c r="F443" s="116">
        <f>SUM(F439:F442)</f>
        <v>52659.17</v>
      </c>
      <c r="G443" s="275">
        <f t="shared" si="8"/>
        <v>0.6950329307727843</v>
      </c>
      <c r="H443" s="290"/>
      <c r="I443" s="290"/>
      <c r="J443" s="295"/>
    </row>
    <row r="444" spans="1:10" s="152" customFormat="1" ht="12.75">
      <c r="A444" s="150"/>
      <c r="B444" s="150"/>
      <c r="C444" s="136" t="s">
        <v>958</v>
      </c>
      <c r="D444" s="147" t="s">
        <v>959</v>
      </c>
      <c r="E444" s="137">
        <v>7889</v>
      </c>
      <c r="F444" s="112">
        <v>125</v>
      </c>
      <c r="G444" s="287">
        <f t="shared" si="8"/>
        <v>0.015844847255672454</v>
      </c>
      <c r="H444" s="290"/>
      <c r="I444" s="290"/>
      <c r="J444" s="295"/>
    </row>
    <row r="445" spans="1:10" s="152" customFormat="1" ht="12.75">
      <c r="A445" s="150"/>
      <c r="B445" s="150"/>
      <c r="C445" s="136" t="s">
        <v>60</v>
      </c>
      <c r="D445" s="147" t="s">
        <v>61</v>
      </c>
      <c r="E445" s="137">
        <v>18000</v>
      </c>
      <c r="F445" s="112"/>
      <c r="G445" s="287"/>
      <c r="H445" s="290"/>
      <c r="I445" s="290"/>
      <c r="J445" s="295"/>
    </row>
    <row r="446" spans="1:10" s="152" customFormat="1" ht="12.75">
      <c r="A446" s="150"/>
      <c r="B446" s="150"/>
      <c r="C446" s="136" t="s">
        <v>952</v>
      </c>
      <c r="D446" s="147" t="s">
        <v>953</v>
      </c>
      <c r="E446" s="137">
        <v>20000</v>
      </c>
      <c r="F446" s="112">
        <v>14979</v>
      </c>
      <c r="G446" s="287">
        <f t="shared" si="8"/>
        <v>0.74895</v>
      </c>
      <c r="H446" s="290"/>
      <c r="I446" s="290"/>
      <c r="J446" s="295"/>
    </row>
    <row r="447" spans="1:10" s="152" customFormat="1" ht="12.75" customHeight="1">
      <c r="A447" s="150"/>
      <c r="B447" s="150" t="s">
        <v>255</v>
      </c>
      <c r="C447" s="150"/>
      <c r="D447" s="151" t="s">
        <v>256</v>
      </c>
      <c r="E447" s="116">
        <f>SUM(E444:E446)</f>
        <v>45889</v>
      </c>
      <c r="F447" s="116">
        <f>SUM(F444:F446)</f>
        <v>15104</v>
      </c>
      <c r="G447" s="275">
        <f t="shared" si="8"/>
        <v>0.3291420601887162</v>
      </c>
      <c r="H447" s="290"/>
      <c r="I447" s="290"/>
      <c r="J447" s="295"/>
    </row>
    <row r="448" spans="1:10" s="152" customFormat="1" ht="12.75">
      <c r="A448" s="150"/>
      <c r="B448" s="150"/>
      <c r="C448" s="136" t="s">
        <v>962</v>
      </c>
      <c r="D448" s="147" t="s">
        <v>4</v>
      </c>
      <c r="E448" s="137">
        <v>11340</v>
      </c>
      <c r="F448" s="112">
        <v>10800</v>
      </c>
      <c r="G448" s="287">
        <f t="shared" si="8"/>
        <v>0.9523809523809523</v>
      </c>
      <c r="H448" s="290"/>
      <c r="I448" s="290"/>
      <c r="J448" s="295"/>
    </row>
    <row r="449" spans="1:10" s="152" customFormat="1" ht="12.75">
      <c r="A449" s="150"/>
      <c r="B449" s="150"/>
      <c r="C449" s="136" t="s">
        <v>958</v>
      </c>
      <c r="D449" s="147" t="s">
        <v>959</v>
      </c>
      <c r="E449" s="137">
        <v>5871</v>
      </c>
      <c r="F449" s="112"/>
      <c r="G449" s="287"/>
      <c r="H449" s="290"/>
      <c r="I449" s="290"/>
      <c r="J449" s="295"/>
    </row>
    <row r="450" spans="1:10" s="152" customFormat="1" ht="12.75">
      <c r="A450" s="150"/>
      <c r="B450" s="150"/>
      <c r="C450" s="136" t="s">
        <v>60</v>
      </c>
      <c r="D450" s="147" t="s">
        <v>61</v>
      </c>
      <c r="E450" s="137">
        <v>574000</v>
      </c>
      <c r="F450" s="112">
        <v>573219.14</v>
      </c>
      <c r="G450" s="287">
        <f t="shared" si="8"/>
        <v>0.9986396167247387</v>
      </c>
      <c r="H450" s="290"/>
      <c r="I450" s="290"/>
      <c r="J450" s="295"/>
    </row>
    <row r="451" spans="1:10" s="152" customFormat="1" ht="12.75">
      <c r="A451" s="150"/>
      <c r="B451" s="150"/>
      <c r="C451" s="136" t="s">
        <v>5</v>
      </c>
      <c r="D451" s="147" t="s">
        <v>6</v>
      </c>
      <c r="E451" s="137">
        <v>81500</v>
      </c>
      <c r="F451" s="112">
        <v>73142.68</v>
      </c>
      <c r="G451" s="287">
        <f t="shared" si="8"/>
        <v>0.8974561963190183</v>
      </c>
      <c r="H451" s="290"/>
      <c r="I451" s="290"/>
      <c r="J451" s="295"/>
    </row>
    <row r="452" spans="1:10" s="152" customFormat="1" ht="12.75">
      <c r="A452" s="150"/>
      <c r="B452" s="150"/>
      <c r="C452" s="136" t="s">
        <v>952</v>
      </c>
      <c r="D452" s="147" t="s">
        <v>953</v>
      </c>
      <c r="E452" s="137">
        <v>168826</v>
      </c>
      <c r="F452" s="112">
        <v>168359.48</v>
      </c>
      <c r="G452" s="287">
        <f t="shared" si="8"/>
        <v>0.9972366815537892</v>
      </c>
      <c r="H452" s="290"/>
      <c r="I452" s="290"/>
      <c r="J452" s="295"/>
    </row>
    <row r="453" spans="1:10" s="152" customFormat="1" ht="38.25">
      <c r="A453" s="150"/>
      <c r="B453" s="150"/>
      <c r="C453" s="136" t="s">
        <v>10</v>
      </c>
      <c r="D453" s="147" t="s">
        <v>735</v>
      </c>
      <c r="E453" s="137">
        <v>35000</v>
      </c>
      <c r="F453" s="112"/>
      <c r="G453" s="287"/>
      <c r="H453" s="290"/>
      <c r="I453" s="290"/>
      <c r="J453" s="295"/>
    </row>
    <row r="454" spans="1:10" s="152" customFormat="1" ht="19.5" customHeight="1">
      <c r="A454" s="150"/>
      <c r="B454" s="150"/>
      <c r="C454" s="136" t="s">
        <v>960</v>
      </c>
      <c r="D454" s="147" t="s">
        <v>905</v>
      </c>
      <c r="E454" s="137"/>
      <c r="F454" s="112"/>
      <c r="G454" s="287"/>
      <c r="H454" s="289">
        <v>561047</v>
      </c>
      <c r="I454" s="289">
        <v>354631.93</v>
      </c>
      <c r="J454" s="294">
        <f>I454/H454</f>
        <v>0.6320895219117115</v>
      </c>
    </row>
    <row r="455" spans="1:10" s="152" customFormat="1" ht="12.75">
      <c r="A455" s="150"/>
      <c r="B455" s="150" t="s">
        <v>257</v>
      </c>
      <c r="C455" s="150"/>
      <c r="D455" s="151" t="s">
        <v>337</v>
      </c>
      <c r="E455" s="116">
        <f>SUM(E448:E454)</f>
        <v>876537</v>
      </c>
      <c r="F455" s="116">
        <f>SUM(F448:F454)</f>
        <v>825521.3</v>
      </c>
      <c r="G455" s="275">
        <f t="shared" si="8"/>
        <v>0.9417985778124598</v>
      </c>
      <c r="H455" s="290">
        <f>SUM(H454)</f>
        <v>561047</v>
      </c>
      <c r="I455" s="290">
        <f>SUM(I454)</f>
        <v>354631.93</v>
      </c>
      <c r="J455" s="295">
        <f>I455/H455</f>
        <v>0.6320895219117115</v>
      </c>
    </row>
    <row r="456" spans="1:10" s="12" customFormat="1" ht="12.75">
      <c r="A456" s="76"/>
      <c r="B456" s="76"/>
      <c r="C456" s="136" t="s">
        <v>958</v>
      </c>
      <c r="D456" s="147" t="s">
        <v>959</v>
      </c>
      <c r="E456" s="112">
        <v>15000</v>
      </c>
      <c r="F456" s="112">
        <v>15000</v>
      </c>
      <c r="G456" s="287">
        <f t="shared" si="8"/>
        <v>1</v>
      </c>
      <c r="H456" s="289"/>
      <c r="I456" s="289"/>
      <c r="J456" s="294"/>
    </row>
    <row r="457" spans="1:10" s="12" customFormat="1" ht="12.75">
      <c r="A457" s="76"/>
      <c r="B457" s="76"/>
      <c r="C457" s="136" t="s">
        <v>952</v>
      </c>
      <c r="D457" s="147" t="s">
        <v>953</v>
      </c>
      <c r="E457" s="112">
        <v>23815</v>
      </c>
      <c r="F457" s="112">
        <v>23815</v>
      </c>
      <c r="G457" s="287">
        <f t="shared" si="8"/>
        <v>1</v>
      </c>
      <c r="H457" s="289"/>
      <c r="I457" s="289"/>
      <c r="J457" s="294"/>
    </row>
    <row r="458" spans="1:10" s="152" customFormat="1" ht="38.25">
      <c r="A458" s="150"/>
      <c r="B458" s="150" t="s">
        <v>69</v>
      </c>
      <c r="C458" s="150"/>
      <c r="D458" s="33" t="s">
        <v>70</v>
      </c>
      <c r="E458" s="116">
        <f>SUM(E456:E457)</f>
        <v>38815</v>
      </c>
      <c r="F458" s="116">
        <f>SUM(F456:F457)</f>
        <v>38815</v>
      </c>
      <c r="G458" s="275">
        <f t="shared" si="8"/>
        <v>1</v>
      </c>
      <c r="H458" s="290"/>
      <c r="I458" s="290"/>
      <c r="J458" s="295"/>
    </row>
    <row r="459" spans="1:10" s="49" customFormat="1" ht="25.5">
      <c r="A459" s="155" t="s">
        <v>163</v>
      </c>
      <c r="B459" s="77"/>
      <c r="C459" s="77"/>
      <c r="D459" s="145" t="s">
        <v>164</v>
      </c>
      <c r="E459" s="157">
        <f>E434+E438+E443+E447+E455+E458</f>
        <v>1247250.63</v>
      </c>
      <c r="F459" s="157">
        <f>F434+F438+F443+F447+F455+F458</f>
        <v>1119832.23</v>
      </c>
      <c r="G459" s="275">
        <f t="shared" si="8"/>
        <v>0.8978405807660327</v>
      </c>
      <c r="H459" s="288">
        <f>H434+H455</f>
        <v>21755123.02</v>
      </c>
      <c r="I459" s="288">
        <f>I434+I455</f>
        <v>21336876.04</v>
      </c>
      <c r="J459" s="293">
        <f>I459/H459</f>
        <v>0.9807747821230202</v>
      </c>
    </row>
    <row r="460" spans="1:10" s="49" customFormat="1" ht="38.25">
      <c r="A460" s="77"/>
      <c r="B460" s="77"/>
      <c r="C460" s="136" t="s">
        <v>81</v>
      </c>
      <c r="D460" s="147" t="s">
        <v>102</v>
      </c>
      <c r="E460" s="137">
        <v>30000</v>
      </c>
      <c r="F460" s="137">
        <v>10900</v>
      </c>
      <c r="G460" s="287">
        <f t="shared" si="8"/>
        <v>0.36333333333333334</v>
      </c>
      <c r="H460" s="288"/>
      <c r="I460" s="288"/>
      <c r="J460" s="293"/>
    </row>
    <row r="461" spans="1:10" s="49" customFormat="1" ht="12.75">
      <c r="A461" s="77"/>
      <c r="B461" s="77"/>
      <c r="C461" s="136" t="s">
        <v>2</v>
      </c>
      <c r="D461" s="147" t="s">
        <v>3</v>
      </c>
      <c r="E461" s="137">
        <v>3992</v>
      </c>
      <c r="F461" s="137">
        <v>1432.99</v>
      </c>
      <c r="G461" s="287">
        <f t="shared" si="8"/>
        <v>0.35896543086172344</v>
      </c>
      <c r="H461" s="288"/>
      <c r="I461" s="288"/>
      <c r="J461" s="293"/>
    </row>
    <row r="462" spans="1:10" s="49" customFormat="1" ht="12.75">
      <c r="A462" s="77"/>
      <c r="B462" s="77"/>
      <c r="C462" s="136" t="s">
        <v>16</v>
      </c>
      <c r="D462" s="147" t="s">
        <v>17</v>
      </c>
      <c r="E462" s="137">
        <v>203</v>
      </c>
      <c r="F462" s="137">
        <v>16.91</v>
      </c>
      <c r="G462" s="287">
        <f t="shared" si="8"/>
        <v>0.08330049261083744</v>
      </c>
      <c r="H462" s="288"/>
      <c r="I462" s="288"/>
      <c r="J462" s="293"/>
    </row>
    <row r="463" spans="1:10" s="49" customFormat="1" ht="12.75">
      <c r="A463" s="77"/>
      <c r="B463" s="77"/>
      <c r="C463" s="136" t="s">
        <v>962</v>
      </c>
      <c r="D463" s="147" t="s">
        <v>4</v>
      </c>
      <c r="E463" s="137">
        <v>47373</v>
      </c>
      <c r="F463" s="137">
        <v>41509</v>
      </c>
      <c r="G463" s="287">
        <f t="shared" si="8"/>
        <v>0.8762164101914592</v>
      </c>
      <c r="H463" s="288"/>
      <c r="I463" s="288"/>
      <c r="J463" s="293"/>
    </row>
    <row r="464" spans="1:10" s="49" customFormat="1" ht="12.75">
      <c r="A464" s="77"/>
      <c r="B464" s="77"/>
      <c r="C464" s="136" t="s">
        <v>958</v>
      </c>
      <c r="D464" s="147" t="s">
        <v>959</v>
      </c>
      <c r="E464" s="137">
        <v>56000</v>
      </c>
      <c r="F464" s="137">
        <v>17595.26</v>
      </c>
      <c r="G464" s="287">
        <f t="shared" si="8"/>
        <v>0.3142010714285714</v>
      </c>
      <c r="H464" s="288"/>
      <c r="I464" s="288"/>
      <c r="J464" s="293"/>
    </row>
    <row r="465" spans="1:10" s="49" customFormat="1" ht="12.75">
      <c r="A465" s="77"/>
      <c r="B465" s="77"/>
      <c r="C465" s="136" t="s">
        <v>60</v>
      </c>
      <c r="D465" s="147" t="s">
        <v>61</v>
      </c>
      <c r="E465" s="137">
        <v>21000</v>
      </c>
      <c r="F465" s="137">
        <v>17524.75</v>
      </c>
      <c r="G465" s="287">
        <f t="shared" si="8"/>
        <v>0.8345119047619047</v>
      </c>
      <c r="H465" s="288"/>
      <c r="I465" s="288"/>
      <c r="J465" s="293"/>
    </row>
    <row r="466" spans="1:10" s="49" customFormat="1" ht="12.75">
      <c r="A466" s="77"/>
      <c r="B466" s="77"/>
      <c r="C466" s="136" t="s">
        <v>5</v>
      </c>
      <c r="D466" s="147" t="s">
        <v>6</v>
      </c>
      <c r="E466" s="137">
        <v>30000</v>
      </c>
      <c r="F466" s="137">
        <v>3778.5</v>
      </c>
      <c r="G466" s="287">
        <f t="shared" si="8"/>
        <v>0.12595</v>
      </c>
      <c r="H466" s="288"/>
      <c r="I466" s="288"/>
      <c r="J466" s="293"/>
    </row>
    <row r="467" spans="1:10" s="49" customFormat="1" ht="12.75">
      <c r="A467" s="77"/>
      <c r="B467" s="77"/>
      <c r="C467" s="136" t="s">
        <v>952</v>
      </c>
      <c r="D467" s="147" t="s">
        <v>953</v>
      </c>
      <c r="E467" s="137">
        <v>11967</v>
      </c>
      <c r="F467" s="137">
        <v>6172.27</v>
      </c>
      <c r="G467" s="287">
        <f t="shared" si="8"/>
        <v>0.5157742124174814</v>
      </c>
      <c r="H467" s="288"/>
      <c r="I467" s="288"/>
      <c r="J467" s="293"/>
    </row>
    <row r="468" spans="1:10" s="49" customFormat="1" ht="22.5">
      <c r="A468" s="77"/>
      <c r="B468" s="77"/>
      <c r="C468" s="136" t="s">
        <v>382</v>
      </c>
      <c r="D468" s="143" t="s">
        <v>977</v>
      </c>
      <c r="E468" s="137"/>
      <c r="F468" s="137"/>
      <c r="G468" s="287"/>
      <c r="H468" s="289">
        <v>441476</v>
      </c>
      <c r="I468" s="289">
        <v>441475.55</v>
      </c>
      <c r="J468" s="294">
        <f>I468/H468</f>
        <v>0.9999989806920421</v>
      </c>
    </row>
    <row r="469" spans="1:10" s="49" customFormat="1" ht="63" customHeight="1">
      <c r="A469" s="77"/>
      <c r="B469" s="77"/>
      <c r="C469" s="148" t="s">
        <v>954</v>
      </c>
      <c r="D469" s="143" t="s">
        <v>696</v>
      </c>
      <c r="E469" s="137"/>
      <c r="F469" s="137"/>
      <c r="G469" s="287"/>
      <c r="H469" s="289">
        <v>1159429.99</v>
      </c>
      <c r="I469" s="289">
        <v>329344.34</v>
      </c>
      <c r="J469" s="294">
        <f>I469/H469</f>
        <v>0.28405711672164013</v>
      </c>
    </row>
    <row r="470" spans="1:10" s="152" customFormat="1" ht="12.75">
      <c r="A470" s="150"/>
      <c r="B470" s="150" t="s">
        <v>184</v>
      </c>
      <c r="C470" s="150"/>
      <c r="D470" s="151" t="s">
        <v>185</v>
      </c>
      <c r="E470" s="116">
        <f>SUM(E460:E469)</f>
        <v>200535</v>
      </c>
      <c r="F470" s="116">
        <f>SUM(F460:F469)</f>
        <v>98929.68000000001</v>
      </c>
      <c r="G470" s="275">
        <f t="shared" si="8"/>
        <v>0.4933287456055053</v>
      </c>
      <c r="H470" s="290">
        <f>SUM(H468:H469)</f>
        <v>1600905.99</v>
      </c>
      <c r="I470" s="290">
        <f>SUM(I468:I469)</f>
        <v>770819.89</v>
      </c>
      <c r="J470" s="293">
        <f>I470/H470</f>
        <v>0.481489790665347</v>
      </c>
    </row>
    <row r="471" spans="1:10" s="138" customFormat="1" ht="25.5">
      <c r="A471" s="136"/>
      <c r="B471" s="136"/>
      <c r="C471" s="136" t="s">
        <v>739</v>
      </c>
      <c r="D471" s="147" t="s">
        <v>740</v>
      </c>
      <c r="E471" s="137">
        <v>185000</v>
      </c>
      <c r="F471" s="137">
        <v>185000</v>
      </c>
      <c r="G471" s="287">
        <f t="shared" si="8"/>
        <v>1</v>
      </c>
      <c r="H471" s="291"/>
      <c r="I471" s="291"/>
      <c r="J471" s="296"/>
    </row>
    <row r="472" spans="1:10" s="152" customFormat="1" ht="12.75">
      <c r="A472" s="150"/>
      <c r="B472" s="150" t="s">
        <v>258</v>
      </c>
      <c r="C472" s="150"/>
      <c r="D472" s="151" t="s">
        <v>259</v>
      </c>
      <c r="E472" s="116">
        <f>SUM(E471)</f>
        <v>185000</v>
      </c>
      <c r="F472" s="116">
        <f>SUM(F471)</f>
        <v>185000</v>
      </c>
      <c r="G472" s="275">
        <f t="shared" si="8"/>
        <v>1</v>
      </c>
      <c r="H472" s="290"/>
      <c r="I472" s="290"/>
      <c r="J472" s="295"/>
    </row>
    <row r="473" spans="1:10" s="152" customFormat="1" ht="12.75">
      <c r="A473" s="150"/>
      <c r="B473" s="150"/>
      <c r="C473" s="136" t="s">
        <v>2</v>
      </c>
      <c r="D473" s="147" t="s">
        <v>3</v>
      </c>
      <c r="E473" s="137">
        <v>1001</v>
      </c>
      <c r="F473" s="112">
        <v>78.97</v>
      </c>
      <c r="G473" s="287">
        <f t="shared" si="8"/>
        <v>0.0788911088911089</v>
      </c>
      <c r="H473" s="290"/>
      <c r="I473" s="290"/>
      <c r="J473" s="295"/>
    </row>
    <row r="474" spans="1:10" s="152" customFormat="1" ht="12.75">
      <c r="A474" s="150"/>
      <c r="B474" s="150"/>
      <c r="C474" s="136" t="s">
        <v>16</v>
      </c>
      <c r="D474" s="147" t="s">
        <v>17</v>
      </c>
      <c r="E474" s="137">
        <v>162</v>
      </c>
      <c r="F474" s="112"/>
      <c r="G474" s="287"/>
      <c r="H474" s="290"/>
      <c r="I474" s="290"/>
      <c r="J474" s="295"/>
    </row>
    <row r="475" spans="1:10" s="152" customFormat="1" ht="12.75">
      <c r="A475" s="150"/>
      <c r="B475" s="150"/>
      <c r="C475" s="136" t="s">
        <v>962</v>
      </c>
      <c r="D475" s="147" t="s">
        <v>4</v>
      </c>
      <c r="E475" s="137">
        <v>6590</v>
      </c>
      <c r="F475" s="112">
        <v>6276</v>
      </c>
      <c r="G475" s="287">
        <f t="shared" si="8"/>
        <v>0.9523520485584218</v>
      </c>
      <c r="H475" s="290"/>
      <c r="I475" s="290"/>
      <c r="J475" s="295"/>
    </row>
    <row r="476" spans="1:10" s="152" customFormat="1" ht="12.75">
      <c r="A476" s="150"/>
      <c r="B476" s="150"/>
      <c r="C476" s="136" t="s">
        <v>958</v>
      </c>
      <c r="D476" s="147" t="s">
        <v>959</v>
      </c>
      <c r="E476" s="137">
        <v>2500</v>
      </c>
      <c r="F476" s="112">
        <v>2139.56</v>
      </c>
      <c r="G476" s="287">
        <f t="shared" si="8"/>
        <v>0.855824</v>
      </c>
      <c r="H476" s="290"/>
      <c r="I476" s="290"/>
      <c r="J476" s="295"/>
    </row>
    <row r="477" spans="1:10" s="152" customFormat="1" ht="12.75">
      <c r="A477" s="150"/>
      <c r="B477" s="150"/>
      <c r="C477" s="136" t="s">
        <v>60</v>
      </c>
      <c r="D477" s="147" t="s">
        <v>61</v>
      </c>
      <c r="E477" s="137">
        <v>7300</v>
      </c>
      <c r="F477" s="112">
        <v>3563.09</v>
      </c>
      <c r="G477" s="287">
        <f t="shared" si="8"/>
        <v>0.4880945205479452</v>
      </c>
      <c r="H477" s="290"/>
      <c r="I477" s="290"/>
      <c r="J477" s="295"/>
    </row>
    <row r="478" spans="1:10" s="152" customFormat="1" ht="12.75">
      <c r="A478" s="150"/>
      <c r="B478" s="150"/>
      <c r="C478" s="136" t="s">
        <v>5</v>
      </c>
      <c r="D478" s="147" t="s">
        <v>6</v>
      </c>
      <c r="E478" s="137">
        <v>9561</v>
      </c>
      <c r="F478" s="112">
        <v>7424.3</v>
      </c>
      <c r="G478" s="287">
        <f t="shared" si="8"/>
        <v>0.7765191925530802</v>
      </c>
      <c r="H478" s="290"/>
      <c r="I478" s="290"/>
      <c r="J478" s="295"/>
    </row>
    <row r="479" spans="1:10" s="152" customFormat="1" ht="12.75">
      <c r="A479" s="150"/>
      <c r="B479" s="150"/>
      <c r="C479" s="136" t="s">
        <v>952</v>
      </c>
      <c r="D479" s="147" t="s">
        <v>953</v>
      </c>
      <c r="E479" s="137">
        <v>1955</v>
      </c>
      <c r="F479" s="112">
        <v>180</v>
      </c>
      <c r="G479" s="287">
        <f t="shared" si="8"/>
        <v>0.09207161125319693</v>
      </c>
      <c r="H479" s="290"/>
      <c r="I479" s="290"/>
      <c r="J479" s="295"/>
    </row>
    <row r="480" spans="1:10" s="152" customFormat="1" ht="38.25">
      <c r="A480" s="150"/>
      <c r="B480" s="150"/>
      <c r="C480" s="136" t="s">
        <v>18</v>
      </c>
      <c r="D480" s="147" t="s">
        <v>683</v>
      </c>
      <c r="E480" s="137">
        <v>1000</v>
      </c>
      <c r="F480" s="112">
        <v>935.75</v>
      </c>
      <c r="G480" s="287">
        <f t="shared" si="8"/>
        <v>0.93575</v>
      </c>
      <c r="H480" s="290"/>
      <c r="I480" s="290"/>
      <c r="J480" s="295"/>
    </row>
    <row r="481" spans="1:10" s="152" customFormat="1" ht="12.75">
      <c r="A481" s="150"/>
      <c r="B481" s="150"/>
      <c r="C481" s="136" t="s">
        <v>8</v>
      </c>
      <c r="D481" s="147" t="s">
        <v>78</v>
      </c>
      <c r="E481" s="137">
        <v>300</v>
      </c>
      <c r="F481" s="112"/>
      <c r="G481" s="287"/>
      <c r="H481" s="290"/>
      <c r="I481" s="290"/>
      <c r="J481" s="295"/>
    </row>
    <row r="482" spans="1:10" s="152" customFormat="1" ht="12.75">
      <c r="A482" s="150"/>
      <c r="B482" s="150" t="s">
        <v>174</v>
      </c>
      <c r="C482" s="150"/>
      <c r="D482" s="151" t="s">
        <v>175</v>
      </c>
      <c r="E482" s="116">
        <f>SUM(E473:E481)</f>
        <v>30369</v>
      </c>
      <c r="F482" s="116">
        <f>SUM(F473:F481)</f>
        <v>20597.670000000002</v>
      </c>
      <c r="G482" s="275">
        <f t="shared" si="8"/>
        <v>0.6782465672231552</v>
      </c>
      <c r="H482" s="290"/>
      <c r="I482" s="290"/>
      <c r="J482" s="295"/>
    </row>
    <row r="483" spans="1:10" s="152" customFormat="1" ht="38.25">
      <c r="A483" s="150"/>
      <c r="B483" s="150"/>
      <c r="C483" s="136" t="s">
        <v>81</v>
      </c>
      <c r="D483" s="147" t="s">
        <v>102</v>
      </c>
      <c r="E483" s="112">
        <v>6853</v>
      </c>
      <c r="F483" s="112">
        <v>6853</v>
      </c>
      <c r="G483" s="287">
        <f t="shared" si="8"/>
        <v>1</v>
      </c>
      <c r="H483" s="290"/>
      <c r="I483" s="290"/>
      <c r="J483" s="295"/>
    </row>
    <row r="484" spans="1:10" s="152" customFormat="1" ht="12.75">
      <c r="A484" s="150"/>
      <c r="B484" s="150"/>
      <c r="C484" s="136" t="s">
        <v>2</v>
      </c>
      <c r="D484" s="147" t="s">
        <v>3</v>
      </c>
      <c r="E484" s="137">
        <v>5022</v>
      </c>
      <c r="F484" s="112">
        <v>1873.91</v>
      </c>
      <c r="G484" s="287">
        <f t="shared" si="8"/>
        <v>0.37314018319394665</v>
      </c>
      <c r="H484" s="290"/>
      <c r="I484" s="290"/>
      <c r="J484" s="295"/>
    </row>
    <row r="485" spans="1:10" s="152" customFormat="1" ht="12.75">
      <c r="A485" s="150"/>
      <c r="B485" s="150"/>
      <c r="C485" s="136" t="s">
        <v>16</v>
      </c>
      <c r="D485" s="147" t="s">
        <v>17</v>
      </c>
      <c r="E485" s="137">
        <v>198</v>
      </c>
      <c r="F485" s="112">
        <v>109.04</v>
      </c>
      <c r="G485" s="287">
        <f t="shared" si="8"/>
        <v>0.5507070707070707</v>
      </c>
      <c r="H485" s="290"/>
      <c r="I485" s="290"/>
      <c r="J485" s="295"/>
    </row>
    <row r="486" spans="1:10" s="152" customFormat="1" ht="12.75">
      <c r="A486" s="150"/>
      <c r="B486" s="150"/>
      <c r="C486" s="136" t="s">
        <v>962</v>
      </c>
      <c r="D486" s="147" t="s">
        <v>4</v>
      </c>
      <c r="E486" s="137">
        <v>36064</v>
      </c>
      <c r="F486" s="112">
        <v>34253</v>
      </c>
      <c r="G486" s="287">
        <f t="shared" si="8"/>
        <v>0.9497837178349601</v>
      </c>
      <c r="H486" s="290"/>
      <c r="I486" s="290"/>
      <c r="J486" s="295"/>
    </row>
    <row r="487" spans="1:10" s="152" customFormat="1" ht="12.75">
      <c r="A487" s="150"/>
      <c r="B487" s="150"/>
      <c r="C487" s="136" t="s">
        <v>958</v>
      </c>
      <c r="D487" s="147" t="s">
        <v>959</v>
      </c>
      <c r="E487" s="137">
        <v>27000</v>
      </c>
      <c r="F487" s="112">
        <v>16192.93</v>
      </c>
      <c r="G487" s="287">
        <f t="shared" si="8"/>
        <v>0.5997381481481482</v>
      </c>
      <c r="H487" s="290"/>
      <c r="I487" s="290"/>
      <c r="J487" s="295"/>
    </row>
    <row r="488" spans="1:10" s="152" customFormat="1" ht="12.75">
      <c r="A488" s="150"/>
      <c r="B488" s="150"/>
      <c r="C488" s="136" t="s">
        <v>60</v>
      </c>
      <c r="D488" s="147" t="s">
        <v>61</v>
      </c>
      <c r="E488" s="137">
        <v>5000</v>
      </c>
      <c r="F488" s="112">
        <v>1911.14</v>
      </c>
      <c r="G488" s="287">
        <f t="shared" si="8"/>
        <v>0.382228</v>
      </c>
      <c r="H488" s="290"/>
      <c r="I488" s="290"/>
      <c r="J488" s="295"/>
    </row>
    <row r="489" spans="1:10" s="152" customFormat="1" ht="12.75">
      <c r="A489" s="150"/>
      <c r="B489" s="150"/>
      <c r="C489" s="136" t="s">
        <v>952</v>
      </c>
      <c r="D489" s="147" t="s">
        <v>953</v>
      </c>
      <c r="E489" s="137">
        <v>143174</v>
      </c>
      <c r="F489" s="112">
        <v>131104.76</v>
      </c>
      <c r="G489" s="287">
        <f t="shared" si="8"/>
        <v>0.9157022923156439</v>
      </c>
      <c r="H489" s="290"/>
      <c r="I489" s="290"/>
      <c r="J489" s="295"/>
    </row>
    <row r="490" spans="1:10" s="152" customFormat="1" ht="12.75">
      <c r="A490" s="150"/>
      <c r="B490" s="150"/>
      <c r="C490" s="136" t="s">
        <v>8</v>
      </c>
      <c r="D490" s="147" t="s">
        <v>78</v>
      </c>
      <c r="E490" s="137">
        <v>7000</v>
      </c>
      <c r="F490" s="112">
        <v>6977.34</v>
      </c>
      <c r="G490" s="287">
        <f t="shared" si="8"/>
        <v>0.9967628571428572</v>
      </c>
      <c r="H490" s="290"/>
      <c r="I490" s="290"/>
      <c r="J490" s="295"/>
    </row>
    <row r="491" spans="1:10" s="152" customFormat="1" ht="22.5">
      <c r="A491" s="150"/>
      <c r="B491" s="150"/>
      <c r="C491" s="148" t="s">
        <v>382</v>
      </c>
      <c r="D491" s="143" t="s">
        <v>968</v>
      </c>
      <c r="E491" s="137"/>
      <c r="F491" s="137"/>
      <c r="G491" s="287"/>
      <c r="H491" s="289">
        <v>166233.6</v>
      </c>
      <c r="I491" s="289">
        <v>43188</v>
      </c>
      <c r="J491" s="294">
        <f>I491/H491</f>
        <v>0.2598030723030723</v>
      </c>
    </row>
    <row r="492" spans="1:10" s="152" customFormat="1" ht="67.5">
      <c r="A492" s="150"/>
      <c r="B492" s="150"/>
      <c r="C492" s="148" t="s">
        <v>954</v>
      </c>
      <c r="D492" s="143" t="s">
        <v>678</v>
      </c>
      <c r="E492" s="137"/>
      <c r="F492" s="137"/>
      <c r="G492" s="287"/>
      <c r="H492" s="289">
        <v>110822.4</v>
      </c>
      <c r="I492" s="289">
        <v>28792</v>
      </c>
      <c r="J492" s="294">
        <f>I492/H492</f>
        <v>0.2598030723030723</v>
      </c>
    </row>
    <row r="493" spans="1:10" s="152" customFormat="1" ht="12.75">
      <c r="A493" s="150"/>
      <c r="B493" s="150" t="s">
        <v>176</v>
      </c>
      <c r="C493" s="150"/>
      <c r="D493" s="151" t="s">
        <v>833</v>
      </c>
      <c r="E493" s="116">
        <f>SUM(E483:E492)</f>
        <v>230311</v>
      </c>
      <c r="F493" s="116">
        <f>SUM(F483:F492)</f>
        <v>199275.12</v>
      </c>
      <c r="G493" s="275">
        <f aca="true" t="shared" si="9" ref="G493:G525">F493/E493</f>
        <v>0.865243605385761</v>
      </c>
      <c r="H493" s="290">
        <f>SUM(H491:H492)</f>
        <v>277056</v>
      </c>
      <c r="I493" s="290">
        <f>SUM(I491:I492)</f>
        <v>71980</v>
      </c>
      <c r="J493" s="295">
        <f>I493/H493</f>
        <v>0.2598030723030723</v>
      </c>
    </row>
    <row r="494" spans="1:10" s="49" customFormat="1" ht="26.25" customHeight="1">
      <c r="A494" s="155" t="s">
        <v>172</v>
      </c>
      <c r="B494" s="155"/>
      <c r="C494" s="77"/>
      <c r="D494" s="145" t="s">
        <v>260</v>
      </c>
      <c r="E494" s="157">
        <f>E470+E472+E482+E493</f>
        <v>646215</v>
      </c>
      <c r="F494" s="157">
        <f>F470+F472+F482+F493</f>
        <v>503802.47</v>
      </c>
      <c r="G494" s="275">
        <f t="shared" si="9"/>
        <v>0.7796205132966582</v>
      </c>
      <c r="H494" s="288">
        <f>H470+H493</f>
        <v>1877961.99</v>
      </c>
      <c r="I494" s="288">
        <f>I470+I493</f>
        <v>842799.89</v>
      </c>
      <c r="J494" s="295">
        <f>I494/H494</f>
        <v>0.4487843175143284</v>
      </c>
    </row>
    <row r="495" spans="1:10" s="12" customFormat="1" ht="16.5" customHeight="1">
      <c r="A495" s="136"/>
      <c r="B495" s="136"/>
      <c r="C495" s="76" t="s">
        <v>814</v>
      </c>
      <c r="D495" s="144" t="s">
        <v>815</v>
      </c>
      <c r="E495" s="137">
        <v>390000</v>
      </c>
      <c r="F495" s="137">
        <v>300000</v>
      </c>
      <c r="G495" s="277">
        <f t="shared" si="9"/>
        <v>0.7692307692307693</v>
      </c>
      <c r="H495" s="289"/>
      <c r="I495" s="289"/>
      <c r="J495" s="296"/>
    </row>
    <row r="496" spans="1:10" s="12" customFormat="1" ht="18.75" customHeight="1">
      <c r="A496" s="136"/>
      <c r="B496" s="136"/>
      <c r="C496" s="76" t="s">
        <v>958</v>
      </c>
      <c r="D496" s="147" t="s">
        <v>959</v>
      </c>
      <c r="E496" s="137">
        <v>1700</v>
      </c>
      <c r="F496" s="137">
        <v>1481.36</v>
      </c>
      <c r="G496" s="277">
        <f t="shared" si="9"/>
        <v>0.8713882352941176</v>
      </c>
      <c r="H496" s="289"/>
      <c r="I496" s="289"/>
      <c r="J496" s="296"/>
    </row>
    <row r="497" spans="1:10" s="12" customFormat="1" ht="16.5" customHeight="1">
      <c r="A497" s="136"/>
      <c r="B497" s="136"/>
      <c r="C497" s="76" t="s">
        <v>60</v>
      </c>
      <c r="D497" s="147" t="s">
        <v>61</v>
      </c>
      <c r="E497" s="137">
        <v>58000</v>
      </c>
      <c r="F497" s="137">
        <v>45314.06</v>
      </c>
      <c r="G497" s="277">
        <f t="shared" si="9"/>
        <v>0.781276896551724</v>
      </c>
      <c r="H497" s="289"/>
      <c r="I497" s="289"/>
      <c r="J497" s="296"/>
    </row>
    <row r="498" spans="1:10" s="12" customFormat="1" ht="21" customHeight="1">
      <c r="A498" s="136"/>
      <c r="B498" s="136"/>
      <c r="C498" s="76" t="s">
        <v>952</v>
      </c>
      <c r="D498" s="147" t="s">
        <v>953</v>
      </c>
      <c r="E498" s="137">
        <v>116300</v>
      </c>
      <c r="F498" s="137">
        <v>102974.93</v>
      </c>
      <c r="G498" s="277">
        <f t="shared" si="9"/>
        <v>0.8854250214961307</v>
      </c>
      <c r="H498" s="289"/>
      <c r="I498" s="289"/>
      <c r="J498" s="296"/>
    </row>
    <row r="499" spans="1:10" s="12" customFormat="1" ht="66" customHeight="1">
      <c r="A499" s="174"/>
      <c r="B499" s="174"/>
      <c r="C499" s="76" t="s">
        <v>939</v>
      </c>
      <c r="D499" s="144" t="s">
        <v>940</v>
      </c>
      <c r="E499" s="175"/>
      <c r="F499" s="112"/>
      <c r="G499" s="287"/>
      <c r="H499" s="289">
        <v>200000</v>
      </c>
      <c r="I499" s="289">
        <v>200000</v>
      </c>
      <c r="J499" s="294">
        <f>I499/H499</f>
        <v>1</v>
      </c>
    </row>
    <row r="500" spans="1:10" s="49" customFormat="1" ht="19.5" customHeight="1">
      <c r="A500" s="77"/>
      <c r="B500" s="77"/>
      <c r="C500" s="136" t="s">
        <v>960</v>
      </c>
      <c r="D500" s="147" t="s">
        <v>905</v>
      </c>
      <c r="E500" s="113"/>
      <c r="F500" s="137"/>
      <c r="G500" s="287"/>
      <c r="H500" s="289">
        <v>1287912.38</v>
      </c>
      <c r="I500" s="289">
        <v>1165377.08</v>
      </c>
      <c r="J500" s="294">
        <f>I500/H500</f>
        <v>0.9048574251611745</v>
      </c>
    </row>
    <row r="501" spans="1:10" s="152" customFormat="1" ht="15.75" customHeight="1">
      <c r="A501" s="150"/>
      <c r="B501" s="150" t="s">
        <v>178</v>
      </c>
      <c r="C501" s="150"/>
      <c r="D501" s="151" t="s">
        <v>179</v>
      </c>
      <c r="E501" s="116">
        <f>SUM(E495:E500)</f>
        <v>566000</v>
      </c>
      <c r="F501" s="116">
        <f>SUM(F495:F500)</f>
        <v>449770.35</v>
      </c>
      <c r="G501" s="275">
        <f t="shared" si="9"/>
        <v>0.7946472614840989</v>
      </c>
      <c r="H501" s="290">
        <f>SUM(H495:H500)</f>
        <v>1487912.38</v>
      </c>
      <c r="I501" s="290">
        <f>SUM(I495:I500)</f>
        <v>1365377.08</v>
      </c>
      <c r="J501" s="293">
        <f>I501/H501</f>
        <v>0.9176461587072756</v>
      </c>
    </row>
    <row r="502" spans="1:10" s="138" customFormat="1" ht="39" customHeight="1">
      <c r="A502" s="136"/>
      <c r="B502" s="136"/>
      <c r="C502" s="136" t="s">
        <v>81</v>
      </c>
      <c r="D502" s="147" t="s">
        <v>102</v>
      </c>
      <c r="E502" s="137">
        <v>40000</v>
      </c>
      <c r="F502" s="137">
        <v>40000</v>
      </c>
      <c r="G502" s="287">
        <f t="shared" si="9"/>
        <v>1</v>
      </c>
      <c r="H502" s="291"/>
      <c r="I502" s="291"/>
      <c r="J502" s="296"/>
    </row>
    <row r="503" spans="1:10" s="138" customFormat="1" ht="12.75" customHeight="1">
      <c r="A503" s="136"/>
      <c r="B503" s="136"/>
      <c r="C503" s="136" t="s">
        <v>741</v>
      </c>
      <c r="D503" s="147" t="s">
        <v>742</v>
      </c>
      <c r="E503" s="137">
        <v>20000</v>
      </c>
      <c r="F503" s="137"/>
      <c r="G503" s="287"/>
      <c r="H503" s="291"/>
      <c r="I503" s="291"/>
      <c r="J503" s="296"/>
    </row>
    <row r="504" spans="1:10" s="138" customFormat="1" ht="13.5" customHeight="1">
      <c r="A504" s="136"/>
      <c r="B504" s="136"/>
      <c r="C504" s="136" t="s">
        <v>2</v>
      </c>
      <c r="D504" s="147" t="s">
        <v>3</v>
      </c>
      <c r="E504" s="137">
        <v>5400</v>
      </c>
      <c r="F504" s="137"/>
      <c r="G504" s="287"/>
      <c r="H504" s="291"/>
      <c r="I504" s="291"/>
      <c r="J504" s="296"/>
    </row>
    <row r="505" spans="1:10" s="138" customFormat="1" ht="15.75" customHeight="1">
      <c r="A505" s="136"/>
      <c r="B505" s="136"/>
      <c r="C505" s="136" t="s">
        <v>958</v>
      </c>
      <c r="D505" s="147" t="s">
        <v>498</v>
      </c>
      <c r="E505" s="137">
        <v>10000</v>
      </c>
      <c r="F505" s="137">
        <v>4132.04</v>
      </c>
      <c r="G505" s="287">
        <f t="shared" si="9"/>
        <v>0.413204</v>
      </c>
      <c r="H505" s="291"/>
      <c r="I505" s="291"/>
      <c r="J505" s="296"/>
    </row>
    <row r="506" spans="1:10" s="138" customFormat="1" ht="13.5" customHeight="1">
      <c r="A506" s="136"/>
      <c r="B506" s="136"/>
      <c r="C506" s="136" t="s">
        <v>60</v>
      </c>
      <c r="D506" s="147" t="s">
        <v>61</v>
      </c>
      <c r="E506" s="137">
        <v>20000</v>
      </c>
      <c r="F506" s="137">
        <v>11840.72</v>
      </c>
      <c r="G506" s="287">
        <f t="shared" si="9"/>
        <v>0.592036</v>
      </c>
      <c r="H506" s="291"/>
      <c r="I506" s="291"/>
      <c r="J506" s="296"/>
    </row>
    <row r="507" spans="1:10" s="138" customFormat="1" ht="13.5" customHeight="1">
      <c r="A507" s="136"/>
      <c r="B507" s="136"/>
      <c r="C507" s="136" t="s">
        <v>5</v>
      </c>
      <c r="D507" s="147" t="s">
        <v>6</v>
      </c>
      <c r="E507" s="137">
        <v>14000</v>
      </c>
      <c r="F507" s="137">
        <v>2311.38</v>
      </c>
      <c r="G507" s="287">
        <f t="shared" si="9"/>
        <v>0.16509857142857143</v>
      </c>
      <c r="H507" s="291"/>
      <c r="I507" s="291"/>
      <c r="J507" s="296"/>
    </row>
    <row r="508" spans="1:10" s="138" customFormat="1" ht="13.5" customHeight="1">
      <c r="A508" s="136"/>
      <c r="B508" s="136"/>
      <c r="C508" s="136" t="s">
        <v>952</v>
      </c>
      <c r="D508" s="147" t="s">
        <v>953</v>
      </c>
      <c r="E508" s="137">
        <v>8000</v>
      </c>
      <c r="F508" s="137">
        <v>6673.82</v>
      </c>
      <c r="G508" s="287">
        <f t="shared" si="9"/>
        <v>0.8342275</v>
      </c>
      <c r="H508" s="291"/>
      <c r="I508" s="291"/>
      <c r="J508" s="296"/>
    </row>
    <row r="509" spans="1:10" s="138" customFormat="1" ht="13.5" customHeight="1">
      <c r="A509" s="136"/>
      <c r="B509" s="136"/>
      <c r="C509" s="136" t="s">
        <v>8</v>
      </c>
      <c r="D509" s="147" t="s">
        <v>78</v>
      </c>
      <c r="E509" s="137">
        <v>200</v>
      </c>
      <c r="F509" s="137"/>
      <c r="G509" s="287"/>
      <c r="H509" s="291"/>
      <c r="I509" s="291"/>
      <c r="J509" s="296"/>
    </row>
    <row r="510" spans="1:10" s="138" customFormat="1" ht="13.5" customHeight="1">
      <c r="A510" s="136"/>
      <c r="B510" s="136"/>
      <c r="C510" s="136" t="s">
        <v>960</v>
      </c>
      <c r="D510" s="147" t="s">
        <v>905</v>
      </c>
      <c r="E510" s="137"/>
      <c r="F510" s="137"/>
      <c r="G510" s="287"/>
      <c r="H510" s="291">
        <v>10000</v>
      </c>
      <c r="I510" s="291">
        <v>9997.54</v>
      </c>
      <c r="J510" s="296">
        <f>I510/H510</f>
        <v>0.9997540000000001</v>
      </c>
    </row>
    <row r="511" spans="1:10" s="138" customFormat="1" ht="69" customHeight="1">
      <c r="A511" s="136"/>
      <c r="B511" s="136"/>
      <c r="C511" s="136" t="s">
        <v>954</v>
      </c>
      <c r="D511" s="143" t="s">
        <v>678</v>
      </c>
      <c r="E511" s="137"/>
      <c r="F511" s="137"/>
      <c r="G511" s="287"/>
      <c r="H511" s="291">
        <v>5000</v>
      </c>
      <c r="I511" s="291">
        <v>4500</v>
      </c>
      <c r="J511" s="296">
        <f>I511/H511</f>
        <v>0.9</v>
      </c>
    </row>
    <row r="512" spans="1:10" s="152" customFormat="1" ht="14.25" customHeight="1">
      <c r="A512" s="150"/>
      <c r="B512" s="150" t="s">
        <v>262</v>
      </c>
      <c r="C512" s="150"/>
      <c r="D512" s="151" t="s">
        <v>263</v>
      </c>
      <c r="E512" s="116">
        <f>SUM(E502:E509)</f>
        <v>117600</v>
      </c>
      <c r="F512" s="116">
        <f>SUM(F502:F510)</f>
        <v>64957.96</v>
      </c>
      <c r="G512" s="275">
        <f t="shared" si="9"/>
        <v>0.5523636054421769</v>
      </c>
      <c r="H512" s="290">
        <f>SUM(H510:H511)</f>
        <v>15000</v>
      </c>
      <c r="I512" s="290">
        <f>SUM(I510:I511)</f>
        <v>14497.54</v>
      </c>
      <c r="J512" s="293">
        <f>I512/H512</f>
        <v>0.9665026666666667</v>
      </c>
    </row>
    <row r="513" spans="1:10" s="152" customFormat="1" ht="39" customHeight="1">
      <c r="A513" s="150"/>
      <c r="B513" s="150"/>
      <c r="C513" s="136" t="s">
        <v>81</v>
      </c>
      <c r="D513" s="147" t="s">
        <v>102</v>
      </c>
      <c r="E513" s="137">
        <v>9000</v>
      </c>
      <c r="F513" s="112">
        <v>8530</v>
      </c>
      <c r="G513" s="287">
        <f t="shared" si="9"/>
        <v>0.9477777777777778</v>
      </c>
      <c r="H513" s="290"/>
      <c r="I513" s="290"/>
      <c r="J513" s="295"/>
    </row>
    <row r="514" spans="1:10" s="152" customFormat="1" ht="14.25" customHeight="1">
      <c r="A514" s="150"/>
      <c r="B514" s="150"/>
      <c r="C514" s="136" t="s">
        <v>2</v>
      </c>
      <c r="D514" s="147" t="s">
        <v>3</v>
      </c>
      <c r="E514" s="137">
        <v>1182</v>
      </c>
      <c r="F514" s="112">
        <v>663.43</v>
      </c>
      <c r="G514" s="287">
        <f t="shared" si="9"/>
        <v>0.5612774957698815</v>
      </c>
      <c r="H514" s="290"/>
      <c r="I514" s="290"/>
      <c r="J514" s="295"/>
    </row>
    <row r="515" spans="1:10" s="152" customFormat="1" ht="14.25" customHeight="1">
      <c r="A515" s="150"/>
      <c r="B515" s="150"/>
      <c r="C515" s="136" t="s">
        <v>16</v>
      </c>
      <c r="D515" s="147" t="s">
        <v>17</v>
      </c>
      <c r="E515" s="137">
        <v>191</v>
      </c>
      <c r="F515" s="112"/>
      <c r="G515" s="287"/>
      <c r="H515" s="290"/>
      <c r="I515" s="290"/>
      <c r="J515" s="295"/>
    </row>
    <row r="516" spans="1:10" s="152" customFormat="1" ht="14.25" customHeight="1">
      <c r="A516" s="150"/>
      <c r="B516" s="150"/>
      <c r="C516" s="136" t="s">
        <v>962</v>
      </c>
      <c r="D516" s="147" t="s">
        <v>4</v>
      </c>
      <c r="E516" s="137">
        <v>17830</v>
      </c>
      <c r="F516" s="112">
        <v>12743.5</v>
      </c>
      <c r="G516" s="287">
        <f t="shared" si="9"/>
        <v>0.7147223780145822</v>
      </c>
      <c r="H516" s="290"/>
      <c r="I516" s="290"/>
      <c r="J516" s="295"/>
    </row>
    <row r="517" spans="1:10" s="152" customFormat="1" ht="14.25" customHeight="1">
      <c r="A517" s="150"/>
      <c r="B517" s="150"/>
      <c r="C517" s="136" t="s">
        <v>958</v>
      </c>
      <c r="D517" s="147" t="s">
        <v>959</v>
      </c>
      <c r="E517" s="137">
        <v>41700</v>
      </c>
      <c r="F517" s="112">
        <v>26714.77</v>
      </c>
      <c r="G517" s="287">
        <f t="shared" si="9"/>
        <v>0.6406419664268586</v>
      </c>
      <c r="H517" s="290"/>
      <c r="I517" s="290"/>
      <c r="J517" s="295"/>
    </row>
    <row r="518" spans="1:10" s="152" customFormat="1" ht="14.25" customHeight="1">
      <c r="A518" s="150"/>
      <c r="B518" s="150"/>
      <c r="C518" s="136" t="s">
        <v>60</v>
      </c>
      <c r="D518" s="147" t="s">
        <v>61</v>
      </c>
      <c r="E518" s="137">
        <v>2500</v>
      </c>
      <c r="F518" s="112">
        <v>1991.34</v>
      </c>
      <c r="G518" s="287">
        <f t="shared" si="9"/>
        <v>0.796536</v>
      </c>
      <c r="H518" s="290"/>
      <c r="I518" s="290"/>
      <c r="J518" s="295"/>
    </row>
    <row r="519" spans="1:10" s="152" customFormat="1" ht="14.25" customHeight="1">
      <c r="A519" s="150"/>
      <c r="B519" s="150"/>
      <c r="C519" s="136" t="s">
        <v>5</v>
      </c>
      <c r="D519" s="147" t="s">
        <v>6</v>
      </c>
      <c r="E519" s="137">
        <v>1000</v>
      </c>
      <c r="F519" s="112"/>
      <c r="G519" s="287"/>
      <c r="H519" s="290"/>
      <c r="I519" s="290"/>
      <c r="J519" s="295"/>
    </row>
    <row r="520" spans="1:10" s="152" customFormat="1" ht="14.25" customHeight="1">
      <c r="A520" s="150"/>
      <c r="B520" s="150"/>
      <c r="C520" s="136" t="s">
        <v>952</v>
      </c>
      <c r="D520" s="147" t="s">
        <v>953</v>
      </c>
      <c r="E520" s="137">
        <v>14381</v>
      </c>
      <c r="F520" s="112">
        <v>10907.32</v>
      </c>
      <c r="G520" s="287">
        <f t="shared" si="9"/>
        <v>0.7584535150545859</v>
      </c>
      <c r="H520" s="290"/>
      <c r="I520" s="290"/>
      <c r="J520" s="295"/>
    </row>
    <row r="521" spans="1:10" s="152" customFormat="1" ht="14.25" customHeight="1">
      <c r="A521" s="150"/>
      <c r="B521" s="150"/>
      <c r="C521" s="136" t="s">
        <v>8</v>
      </c>
      <c r="D521" s="147" t="s">
        <v>78</v>
      </c>
      <c r="E521" s="137">
        <v>3000</v>
      </c>
      <c r="F521" s="112">
        <v>2905</v>
      </c>
      <c r="G521" s="287">
        <f t="shared" si="9"/>
        <v>0.9683333333333334</v>
      </c>
      <c r="H521" s="290"/>
      <c r="I521" s="290"/>
      <c r="J521" s="295"/>
    </row>
    <row r="522" spans="1:10" s="152" customFormat="1" ht="14.25" customHeight="1">
      <c r="A522" s="150"/>
      <c r="B522" s="150"/>
      <c r="C522" s="136" t="s">
        <v>960</v>
      </c>
      <c r="D522" s="147" t="s">
        <v>905</v>
      </c>
      <c r="E522" s="137"/>
      <c r="F522" s="112"/>
      <c r="G522" s="287"/>
      <c r="H522" s="289">
        <v>113948</v>
      </c>
      <c r="I522" s="289">
        <v>103439.21</v>
      </c>
      <c r="J522" s="294">
        <f>I522/H522</f>
        <v>0.9077755642924843</v>
      </c>
    </row>
    <row r="523" spans="1:10" s="152" customFormat="1" ht="12.75">
      <c r="A523" s="150"/>
      <c r="B523" s="150" t="s">
        <v>261</v>
      </c>
      <c r="C523" s="150"/>
      <c r="D523" s="151" t="s">
        <v>589</v>
      </c>
      <c r="E523" s="116">
        <f>SUM(E513:E522)</f>
        <v>90784</v>
      </c>
      <c r="F523" s="116">
        <f>SUM(F513:F522)</f>
        <v>64455.35999999999</v>
      </c>
      <c r="G523" s="275">
        <f t="shared" si="9"/>
        <v>0.7099859005992245</v>
      </c>
      <c r="H523" s="290">
        <f>SUM(H513:H522)</f>
        <v>113948</v>
      </c>
      <c r="I523" s="290">
        <f>SUM(I513:I522)</f>
        <v>103439.21</v>
      </c>
      <c r="J523" s="293">
        <f>I523/H523</f>
        <v>0.9077755642924843</v>
      </c>
    </row>
    <row r="524" spans="1:10" s="307" customFormat="1" ht="12">
      <c r="A524" s="301" t="s">
        <v>177</v>
      </c>
      <c r="B524" s="301"/>
      <c r="C524" s="301"/>
      <c r="D524" s="302" t="s">
        <v>884</v>
      </c>
      <c r="E524" s="303">
        <f>E501+E512+E523</f>
        <v>774384</v>
      </c>
      <c r="F524" s="303">
        <f>F501+F512+F523</f>
        <v>579183.67</v>
      </c>
      <c r="G524" s="304">
        <f t="shared" si="9"/>
        <v>0.7479282500671502</v>
      </c>
      <c r="H524" s="305">
        <f>H501+H512+H523</f>
        <v>1616860.38</v>
      </c>
      <c r="I524" s="305">
        <f>I501+I512+I523</f>
        <v>1483313.83</v>
      </c>
      <c r="J524" s="306">
        <f>I524/H524</f>
        <v>0.9174037834979915</v>
      </c>
    </row>
    <row r="525" spans="1:10" s="49" customFormat="1" ht="15.75" customHeight="1">
      <c r="A525" s="384" t="s">
        <v>483</v>
      </c>
      <c r="B525" s="385"/>
      <c r="C525" s="386"/>
      <c r="D525" s="116"/>
      <c r="E525" s="113">
        <f>E14+E21+E40+E50+E59+E134+E146+E166+E169+E176+E292+E315+E388+E413+E427+E459+E494+E524</f>
        <v>32330960.17</v>
      </c>
      <c r="F525" s="113">
        <f>F14+F21+F40+F50+F59+F134+F146+F166+F169+F176+F292+F315+F388+F413+F427+F459+F494+F524</f>
        <v>29831893.759999998</v>
      </c>
      <c r="G525" s="275">
        <f t="shared" si="9"/>
        <v>0.9227036129808822</v>
      </c>
      <c r="H525" s="288">
        <f>H14+H21+H40+H50+H59+H134+H146+H166+H169+H176+H292+H315+H388+H413+H427+H459+H494+H524</f>
        <v>29992546.959999997</v>
      </c>
      <c r="I525" s="288">
        <f>I14+I21+I40+I50+I59+I134+I146+I166+I169+I176+I292+I315+I388+I413+I427+I459+I494+I524</f>
        <v>27828580.15</v>
      </c>
      <c r="J525" s="293">
        <f>I525/H525</f>
        <v>0.9278498484011376</v>
      </c>
    </row>
    <row r="526" spans="4:7" ht="12.75">
      <c r="D526" s="114"/>
      <c r="G526" s="211"/>
    </row>
    <row r="527" spans="6:10" ht="12.75">
      <c r="F527" s="159"/>
      <c r="H527" s="284">
        <f>E525+H525</f>
        <v>62323507.129999995</v>
      </c>
      <c r="I527" s="284">
        <f>F525+I525</f>
        <v>57660473.91</v>
      </c>
      <c r="J527" s="285">
        <f>I527/H527</f>
        <v>0.9251801858603139</v>
      </c>
    </row>
  </sheetData>
  <sheetProtection/>
  <mergeCells count="4">
    <mergeCell ref="A525:C525"/>
    <mergeCell ref="E3:G3"/>
    <mergeCell ref="A1:I1"/>
    <mergeCell ref="H3:J3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F203" sqref="F203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5.25390625" style="0" customWidth="1"/>
    <col min="4" max="4" width="41.25390625" style="0" customWidth="1"/>
    <col min="5" max="5" width="12.375" style="0" customWidth="1"/>
    <col min="6" max="6" width="13.125" style="0" customWidth="1"/>
    <col min="7" max="7" width="9.75390625" style="0" customWidth="1"/>
    <col min="8" max="9" width="12.75390625" style="0" bestFit="1" customWidth="1"/>
  </cols>
  <sheetData>
    <row r="1" spans="1:10" ht="18">
      <c r="A1" s="351" t="s">
        <v>398</v>
      </c>
      <c r="B1" s="351"/>
      <c r="C1" s="351"/>
      <c r="D1" s="351"/>
      <c r="E1" s="351"/>
      <c r="F1" s="351"/>
      <c r="G1" s="356"/>
      <c r="H1" s="356"/>
      <c r="I1" s="356"/>
      <c r="J1" s="356"/>
    </row>
    <row r="2" spans="1:10" ht="18">
      <c r="A2" s="272"/>
      <c r="B2" s="272"/>
      <c r="C2" s="272"/>
      <c r="D2" s="272"/>
      <c r="E2" s="272"/>
      <c r="F2" s="272"/>
      <c r="J2" t="s">
        <v>938</v>
      </c>
    </row>
    <row r="3" spans="1:10" s="160" customFormat="1" ht="12.75">
      <c r="A3" s="342" t="s">
        <v>508</v>
      </c>
      <c r="B3" s="342" t="s">
        <v>509</v>
      </c>
      <c r="C3" s="344" t="s">
        <v>510</v>
      </c>
      <c r="D3" s="342" t="s">
        <v>394</v>
      </c>
      <c r="E3" s="348" t="s">
        <v>541</v>
      </c>
      <c r="F3" s="352"/>
      <c r="G3" s="340"/>
      <c r="H3" s="348" t="s">
        <v>542</v>
      </c>
      <c r="I3" s="349"/>
      <c r="J3" s="350"/>
    </row>
    <row r="4" spans="1:10" s="160" customFormat="1" ht="11.25">
      <c r="A4" s="343"/>
      <c r="B4" s="343"/>
      <c r="C4" s="343"/>
      <c r="D4" s="343"/>
      <c r="E4" s="273" t="s">
        <v>395</v>
      </c>
      <c r="F4" s="273" t="s">
        <v>396</v>
      </c>
      <c r="G4" s="273" t="s">
        <v>397</v>
      </c>
      <c r="H4" s="273" t="s">
        <v>395</v>
      </c>
      <c r="I4" s="273" t="s">
        <v>396</v>
      </c>
      <c r="J4" s="273" t="s">
        <v>397</v>
      </c>
    </row>
    <row r="5" spans="1:10" s="13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s="15" customFormat="1" ht="19.5" customHeight="1">
      <c r="A6" s="60" t="s">
        <v>826</v>
      </c>
      <c r="B6" s="61"/>
      <c r="C6" s="62"/>
      <c r="D6" s="29" t="s">
        <v>827</v>
      </c>
      <c r="E6" s="101">
        <f>E7+E9</f>
        <v>107068</v>
      </c>
      <c r="F6" s="101">
        <f>F7+F9</f>
        <v>106969.71</v>
      </c>
      <c r="G6" s="267">
        <f>F6/E6</f>
        <v>0.9990819852803826</v>
      </c>
      <c r="H6" s="111">
        <f>H7</f>
        <v>910233.1</v>
      </c>
      <c r="I6" s="111">
        <f>I7</f>
        <v>910233.1</v>
      </c>
      <c r="J6" s="275">
        <f>I6/H6</f>
        <v>1</v>
      </c>
    </row>
    <row r="7" spans="1:10" s="15" customFormat="1" ht="19.5" customHeight="1">
      <c r="A7" s="60"/>
      <c r="B7" s="61" t="s">
        <v>828</v>
      </c>
      <c r="C7" s="62"/>
      <c r="D7" s="29" t="s">
        <v>829</v>
      </c>
      <c r="E7" s="101"/>
      <c r="F7" s="101"/>
      <c r="G7" s="267"/>
      <c r="H7" s="111">
        <f>H8</f>
        <v>910233.1</v>
      </c>
      <c r="I7" s="111">
        <f>I8</f>
        <v>910233.1</v>
      </c>
      <c r="J7" s="275">
        <f>I7/H7</f>
        <v>1</v>
      </c>
    </row>
    <row r="8" spans="1:10" s="46" customFormat="1" ht="66.75" customHeight="1">
      <c r="A8" s="63"/>
      <c r="B8" s="64"/>
      <c r="C8" s="178" t="s">
        <v>619</v>
      </c>
      <c r="D8" s="100" t="s">
        <v>584</v>
      </c>
      <c r="E8" s="179"/>
      <c r="F8" s="110"/>
      <c r="G8" s="278"/>
      <c r="H8" s="279">
        <v>910233.1</v>
      </c>
      <c r="I8" s="279">
        <v>910233.1</v>
      </c>
      <c r="J8" s="280">
        <f>I8/H8</f>
        <v>1</v>
      </c>
    </row>
    <row r="9" spans="1:10" s="15" customFormat="1" ht="27" customHeight="1">
      <c r="A9" s="60"/>
      <c r="B9" s="61" t="s">
        <v>182</v>
      </c>
      <c r="C9" s="61"/>
      <c r="D9" s="97" t="s">
        <v>833</v>
      </c>
      <c r="E9" s="101">
        <f>E10</f>
        <v>107068</v>
      </c>
      <c r="F9" s="101">
        <f>F10</f>
        <v>106969.71</v>
      </c>
      <c r="G9" s="267">
        <f>F9/E9</f>
        <v>0.9990819852803826</v>
      </c>
      <c r="H9" s="111"/>
      <c r="I9" s="111"/>
      <c r="J9" s="275"/>
    </row>
    <row r="10" spans="1:10" s="46" customFormat="1" ht="58.5" customHeight="1">
      <c r="A10" s="63"/>
      <c r="B10" s="64"/>
      <c r="C10" s="48" t="s">
        <v>857</v>
      </c>
      <c r="D10" s="34" t="s">
        <v>338</v>
      </c>
      <c r="E10" s="179">
        <v>107068</v>
      </c>
      <c r="F10" s="110">
        <v>106969.71</v>
      </c>
      <c r="G10" s="274">
        <f>F10/E10</f>
        <v>0.9990819852803826</v>
      </c>
      <c r="H10" s="279"/>
      <c r="I10" s="279"/>
      <c r="J10" s="280"/>
    </row>
    <row r="11" spans="1:10" s="15" customFormat="1" ht="19.5" customHeight="1">
      <c r="A11" s="60" t="s">
        <v>830</v>
      </c>
      <c r="B11" s="61"/>
      <c r="C11" s="61"/>
      <c r="D11" s="29" t="s">
        <v>831</v>
      </c>
      <c r="E11" s="101">
        <f>E12</f>
        <v>229</v>
      </c>
      <c r="F11" s="101">
        <f>F12</f>
        <v>228.9</v>
      </c>
      <c r="G11" s="267">
        <f aca="true" t="shared" si="0" ref="G11:G27">F11/E11</f>
        <v>0.9995633187772927</v>
      </c>
      <c r="H11" s="111"/>
      <c r="I11" s="111"/>
      <c r="J11" s="275"/>
    </row>
    <row r="12" spans="1:10" s="15" customFormat="1" ht="15.75" customHeight="1">
      <c r="A12" s="60"/>
      <c r="B12" s="61" t="s">
        <v>832</v>
      </c>
      <c r="C12" s="61"/>
      <c r="D12" s="29" t="s">
        <v>833</v>
      </c>
      <c r="E12" s="101">
        <f>E13</f>
        <v>229</v>
      </c>
      <c r="F12" s="101">
        <f>F13</f>
        <v>228.9</v>
      </c>
      <c r="G12" s="267">
        <f t="shared" si="0"/>
        <v>0.9995633187772927</v>
      </c>
      <c r="H12" s="111"/>
      <c r="I12" s="111"/>
      <c r="J12" s="275"/>
    </row>
    <row r="13" spans="1:10" ht="53.25" customHeight="1">
      <c r="A13" s="47"/>
      <c r="B13" s="48"/>
      <c r="C13" s="48" t="s">
        <v>834</v>
      </c>
      <c r="D13" s="100" t="s">
        <v>318</v>
      </c>
      <c r="E13" s="179">
        <v>229</v>
      </c>
      <c r="F13" s="109">
        <v>228.9</v>
      </c>
      <c r="G13" s="274">
        <f t="shared" si="0"/>
        <v>0.9995633187772927</v>
      </c>
      <c r="H13" s="279"/>
      <c r="I13" s="279"/>
      <c r="J13" s="280"/>
    </row>
    <row r="14" spans="1:10" s="15" customFormat="1" ht="26.25" customHeight="1">
      <c r="A14" s="60" t="s">
        <v>835</v>
      </c>
      <c r="B14" s="61"/>
      <c r="C14" s="61"/>
      <c r="D14" s="97" t="s">
        <v>837</v>
      </c>
      <c r="E14" s="101">
        <f>E15+E17</f>
        <v>92019</v>
      </c>
      <c r="F14" s="101">
        <f>F15+F17</f>
        <v>92019.45000000001</v>
      </c>
      <c r="G14" s="274">
        <f t="shared" si="0"/>
        <v>1.0000048902943959</v>
      </c>
      <c r="H14" s="111"/>
      <c r="I14" s="111"/>
      <c r="J14" s="275"/>
    </row>
    <row r="15" spans="1:10" s="15" customFormat="1" ht="26.25" customHeight="1">
      <c r="A15" s="60"/>
      <c r="B15" s="61" t="s">
        <v>620</v>
      </c>
      <c r="C15" s="61"/>
      <c r="D15" s="97" t="s">
        <v>629</v>
      </c>
      <c r="E15" s="101">
        <f>E16</f>
        <v>7491</v>
      </c>
      <c r="F15" s="101">
        <f>F16</f>
        <v>7491.38</v>
      </c>
      <c r="G15" s="274">
        <f t="shared" si="0"/>
        <v>1.0000507275397144</v>
      </c>
      <c r="H15" s="111"/>
      <c r="I15" s="111"/>
      <c r="J15" s="275"/>
    </row>
    <row r="16" spans="1:10" s="281" customFormat="1" ht="26.25" customHeight="1">
      <c r="A16" s="63"/>
      <c r="B16" s="64"/>
      <c r="C16" s="64" t="s">
        <v>399</v>
      </c>
      <c r="D16" s="100" t="s">
        <v>400</v>
      </c>
      <c r="E16" s="142">
        <v>7491</v>
      </c>
      <c r="F16" s="142">
        <v>7491.38</v>
      </c>
      <c r="G16" s="274">
        <f t="shared" si="0"/>
        <v>1.0000507275397144</v>
      </c>
      <c r="H16" s="279"/>
      <c r="I16" s="279"/>
      <c r="J16" s="280"/>
    </row>
    <row r="17" spans="1:10" s="15" customFormat="1" ht="17.25" customHeight="1">
      <c r="A17" s="60"/>
      <c r="B17" s="61" t="s">
        <v>836</v>
      </c>
      <c r="C17" s="61"/>
      <c r="D17" s="33" t="s">
        <v>833</v>
      </c>
      <c r="E17" s="101">
        <f>E18+E19</f>
        <v>84528</v>
      </c>
      <c r="F17" s="101">
        <f>F18+F19</f>
        <v>84528.07</v>
      </c>
      <c r="G17" s="274">
        <f t="shared" si="0"/>
        <v>1.0000008281279578</v>
      </c>
      <c r="H17" s="111"/>
      <c r="I17" s="111"/>
      <c r="J17" s="275"/>
    </row>
    <row r="18" spans="1:10" s="15" customFormat="1" ht="47.25" customHeight="1">
      <c r="A18" s="60"/>
      <c r="B18" s="61"/>
      <c r="C18" s="178" t="s">
        <v>834</v>
      </c>
      <c r="D18" s="100" t="s">
        <v>318</v>
      </c>
      <c r="E18" s="179">
        <v>1000</v>
      </c>
      <c r="F18" s="203">
        <v>1000</v>
      </c>
      <c r="G18" s="274">
        <f t="shared" si="0"/>
        <v>1</v>
      </c>
      <c r="H18" s="111"/>
      <c r="I18" s="111"/>
      <c r="J18" s="275"/>
    </row>
    <row r="19" spans="1:10" s="46" customFormat="1" ht="14.25" customHeight="1">
      <c r="A19" s="63"/>
      <c r="B19" s="64"/>
      <c r="C19" s="64" t="s">
        <v>862</v>
      </c>
      <c r="D19" s="34" t="s">
        <v>863</v>
      </c>
      <c r="E19" s="179">
        <v>83528</v>
      </c>
      <c r="F19" s="179">
        <v>83528.07</v>
      </c>
      <c r="G19" s="274">
        <f t="shared" si="0"/>
        <v>1.000000838042333</v>
      </c>
      <c r="H19" s="279"/>
      <c r="I19" s="279"/>
      <c r="J19" s="280"/>
    </row>
    <row r="20" spans="1:10" s="15" customFormat="1" ht="21.75" customHeight="1">
      <c r="A20" s="60" t="s">
        <v>838</v>
      </c>
      <c r="B20" s="61"/>
      <c r="C20" s="61"/>
      <c r="D20" s="33" t="s">
        <v>839</v>
      </c>
      <c r="E20" s="101">
        <f>E21+E23+E25+E29</f>
        <v>48219.87</v>
      </c>
      <c r="F20" s="101">
        <f>F21+F23+F25+F29</f>
        <v>48220.22</v>
      </c>
      <c r="G20" s="267">
        <f t="shared" si="0"/>
        <v>1.000007258418573</v>
      </c>
      <c r="H20" s="111">
        <f>H25+H29</f>
        <v>712350.87</v>
      </c>
      <c r="I20" s="111">
        <f>I25+I29</f>
        <v>639330.63</v>
      </c>
      <c r="J20" s="275">
        <f>I20/H20</f>
        <v>0.8974939975857684</v>
      </c>
    </row>
    <row r="21" spans="1:10" s="15" customFormat="1" ht="21.75" customHeight="1">
      <c r="A21" s="60"/>
      <c r="B21" s="61" t="s">
        <v>186</v>
      </c>
      <c r="C21" s="61"/>
      <c r="D21" s="33" t="s">
        <v>187</v>
      </c>
      <c r="E21" s="101">
        <f>E22</f>
        <v>40</v>
      </c>
      <c r="F21" s="101">
        <f>F22</f>
        <v>40.19</v>
      </c>
      <c r="G21" s="267">
        <f t="shared" si="0"/>
        <v>1.00475</v>
      </c>
      <c r="H21" s="111"/>
      <c r="I21" s="111"/>
      <c r="J21" s="275"/>
    </row>
    <row r="22" spans="1:10" s="15" customFormat="1" ht="21.75" customHeight="1">
      <c r="A22" s="60"/>
      <c r="B22" s="61"/>
      <c r="C22" s="64" t="s">
        <v>862</v>
      </c>
      <c r="D22" s="34" t="s">
        <v>863</v>
      </c>
      <c r="E22" s="110">
        <v>40</v>
      </c>
      <c r="F22" s="110">
        <v>40.19</v>
      </c>
      <c r="G22" s="274">
        <f t="shared" si="0"/>
        <v>1.00475</v>
      </c>
      <c r="H22" s="111"/>
      <c r="I22" s="111"/>
      <c r="J22" s="275"/>
    </row>
    <row r="23" spans="1:10" s="15" customFormat="1" ht="21.75" customHeight="1">
      <c r="A23" s="60"/>
      <c r="B23" s="61" t="s">
        <v>188</v>
      </c>
      <c r="C23" s="61"/>
      <c r="D23" s="33" t="s">
        <v>189</v>
      </c>
      <c r="E23" s="101">
        <f>E24</f>
        <v>133.87</v>
      </c>
      <c r="F23" s="101">
        <f>F24</f>
        <v>133.87</v>
      </c>
      <c r="G23" s="267">
        <f t="shared" si="0"/>
        <v>1</v>
      </c>
      <c r="H23" s="111"/>
      <c r="I23" s="111"/>
      <c r="J23" s="275"/>
    </row>
    <row r="24" spans="1:10" s="15" customFormat="1" ht="27" customHeight="1">
      <c r="A24" s="60"/>
      <c r="B24" s="61"/>
      <c r="C24" s="64" t="s">
        <v>71</v>
      </c>
      <c r="D24" s="34" t="s">
        <v>622</v>
      </c>
      <c r="E24" s="110">
        <v>133.87</v>
      </c>
      <c r="F24" s="110">
        <v>133.87</v>
      </c>
      <c r="G24" s="274">
        <f t="shared" si="0"/>
        <v>1</v>
      </c>
      <c r="H24" s="111"/>
      <c r="I24" s="111"/>
      <c r="J24" s="275"/>
    </row>
    <row r="25" spans="1:10" s="15" customFormat="1" ht="18" customHeight="1">
      <c r="A25" s="60"/>
      <c r="B25" s="61" t="s">
        <v>840</v>
      </c>
      <c r="C25" s="61"/>
      <c r="D25" s="33" t="s">
        <v>842</v>
      </c>
      <c r="E25" s="101">
        <f>E26+E27</f>
        <v>48046</v>
      </c>
      <c r="F25" s="101">
        <f>F26+F27</f>
        <v>48046.16</v>
      </c>
      <c r="G25" s="267">
        <f t="shared" si="0"/>
        <v>1.0000033301419473</v>
      </c>
      <c r="H25" s="111">
        <f>H28</f>
        <v>697350.87</v>
      </c>
      <c r="I25" s="111">
        <f>I28</f>
        <v>624330.63</v>
      </c>
      <c r="J25" s="275">
        <f>I25/H25</f>
        <v>0.8952890960041392</v>
      </c>
    </row>
    <row r="26" spans="1:10" s="15" customFormat="1" ht="24.75" customHeight="1">
      <c r="A26" s="60"/>
      <c r="B26" s="61"/>
      <c r="C26" s="64" t="s">
        <v>71</v>
      </c>
      <c r="D26" s="34" t="s">
        <v>622</v>
      </c>
      <c r="E26" s="110">
        <v>28046</v>
      </c>
      <c r="F26" s="110">
        <v>28046.16</v>
      </c>
      <c r="G26" s="274">
        <f t="shared" si="0"/>
        <v>1.0000057049133566</v>
      </c>
      <c r="H26" s="111"/>
      <c r="I26" s="111"/>
      <c r="J26" s="275"/>
    </row>
    <row r="27" spans="1:10" s="15" customFormat="1" ht="24.75" customHeight="1">
      <c r="A27" s="60"/>
      <c r="B27" s="61"/>
      <c r="C27" s="64" t="s">
        <v>862</v>
      </c>
      <c r="D27" s="34" t="s">
        <v>863</v>
      </c>
      <c r="E27" s="110">
        <v>20000</v>
      </c>
      <c r="F27" s="110">
        <v>20000</v>
      </c>
      <c r="G27" s="274">
        <f t="shared" si="0"/>
        <v>1</v>
      </c>
      <c r="H27" s="111"/>
      <c r="I27" s="111"/>
      <c r="J27" s="275"/>
    </row>
    <row r="28" spans="1:10" s="15" customFormat="1" ht="57.75" customHeight="1">
      <c r="A28" s="60"/>
      <c r="B28" s="61"/>
      <c r="C28" s="48" t="s">
        <v>619</v>
      </c>
      <c r="D28" s="100" t="s">
        <v>770</v>
      </c>
      <c r="E28" s="179">
        <f>F28+G28</f>
        <v>0</v>
      </c>
      <c r="F28" s="101"/>
      <c r="G28" s="278"/>
      <c r="H28" s="276">
        <v>697350.87</v>
      </c>
      <c r="I28" s="276">
        <v>624330.63</v>
      </c>
      <c r="J28" s="277">
        <f>I28/H28</f>
        <v>0.8952890960041392</v>
      </c>
    </row>
    <row r="29" spans="1:10" s="15" customFormat="1" ht="22.5" customHeight="1">
      <c r="A29" s="60"/>
      <c r="B29" s="61" t="s">
        <v>716</v>
      </c>
      <c r="C29" s="61"/>
      <c r="D29" s="33" t="s">
        <v>717</v>
      </c>
      <c r="E29" s="101"/>
      <c r="F29" s="101"/>
      <c r="G29" s="267"/>
      <c r="H29" s="111">
        <f>H30</f>
        <v>15000</v>
      </c>
      <c r="I29" s="111">
        <f>I30</f>
        <v>15000</v>
      </c>
      <c r="J29" s="275">
        <f aca="true" t="shared" si="1" ref="J29:J35">I29/H29</f>
        <v>1</v>
      </c>
    </row>
    <row r="30" spans="1:10" ht="44.25" customHeight="1">
      <c r="A30" s="47"/>
      <c r="B30" s="48"/>
      <c r="C30" s="48" t="s">
        <v>401</v>
      </c>
      <c r="D30" s="100" t="s">
        <v>402</v>
      </c>
      <c r="E30" s="179"/>
      <c r="F30" s="109"/>
      <c r="G30" s="278"/>
      <c r="H30" s="279">
        <v>15000</v>
      </c>
      <c r="I30" s="279">
        <v>15000</v>
      </c>
      <c r="J30" s="275">
        <f t="shared" si="1"/>
        <v>1</v>
      </c>
    </row>
    <row r="31" spans="1:10" s="15" customFormat="1" ht="19.5" customHeight="1">
      <c r="A31" s="60" t="s">
        <v>843</v>
      </c>
      <c r="B31" s="61"/>
      <c r="C31" s="61"/>
      <c r="D31" s="33" t="s">
        <v>844</v>
      </c>
      <c r="E31" s="101">
        <f>E32</f>
        <v>125734</v>
      </c>
      <c r="F31" s="101">
        <f>F32</f>
        <v>125711.45999999999</v>
      </c>
      <c r="G31" s="267">
        <f>F31/E31</f>
        <v>0.9998207326578331</v>
      </c>
      <c r="H31" s="111">
        <f>H32</f>
        <v>617534.88</v>
      </c>
      <c r="I31" s="111">
        <f>I32</f>
        <v>1155085.47</v>
      </c>
      <c r="J31" s="275">
        <f t="shared" si="1"/>
        <v>1.8704781015770315</v>
      </c>
    </row>
    <row r="32" spans="1:10" s="15" customFormat="1" ht="18.75" customHeight="1">
      <c r="A32" s="60"/>
      <c r="B32" s="61" t="s">
        <v>845</v>
      </c>
      <c r="C32" s="61"/>
      <c r="D32" s="33" t="s">
        <v>846</v>
      </c>
      <c r="E32" s="101">
        <f>E33+E34+E35+E36+E37</f>
        <v>125734</v>
      </c>
      <c r="F32" s="101">
        <f>F33+F34+F36+F37</f>
        <v>125711.45999999999</v>
      </c>
      <c r="G32" s="267">
        <f aca="true" t="shared" si="2" ref="G32:G96">F32/E32</f>
        <v>0.9998207326578331</v>
      </c>
      <c r="H32" s="111">
        <f>H35</f>
        <v>617534.88</v>
      </c>
      <c r="I32" s="111">
        <f>I35</f>
        <v>1155085.47</v>
      </c>
      <c r="J32" s="275">
        <f t="shared" si="1"/>
        <v>1.8704781015770315</v>
      </c>
    </row>
    <row r="33" spans="1:10" ht="27.75" customHeight="1">
      <c r="A33" s="47"/>
      <c r="B33" s="48"/>
      <c r="C33" s="48" t="s">
        <v>847</v>
      </c>
      <c r="D33" s="34" t="s">
        <v>848</v>
      </c>
      <c r="E33" s="179">
        <v>35519</v>
      </c>
      <c r="F33" s="109">
        <v>28957.44</v>
      </c>
      <c r="G33" s="274">
        <f t="shared" si="2"/>
        <v>0.8152661955573073</v>
      </c>
      <c r="H33" s="279"/>
      <c r="I33" s="279"/>
      <c r="J33" s="275"/>
    </row>
    <row r="34" spans="1:10" ht="54" customHeight="1">
      <c r="A34" s="47"/>
      <c r="B34" s="48"/>
      <c r="C34" s="48" t="s">
        <v>834</v>
      </c>
      <c r="D34" s="100" t="s">
        <v>318</v>
      </c>
      <c r="E34" s="179">
        <v>82281</v>
      </c>
      <c r="F34" s="109">
        <v>88701.98</v>
      </c>
      <c r="G34" s="274">
        <f t="shared" si="2"/>
        <v>1.078037213937604</v>
      </c>
      <c r="H34" s="279"/>
      <c r="I34" s="279"/>
      <c r="J34" s="275"/>
    </row>
    <row r="35" spans="1:10" ht="37.5" customHeight="1">
      <c r="A35" s="47"/>
      <c r="B35" s="48"/>
      <c r="C35" s="48" t="s">
        <v>162</v>
      </c>
      <c r="D35" s="34" t="s">
        <v>324</v>
      </c>
      <c r="E35" s="179"/>
      <c r="F35" s="109"/>
      <c r="G35" s="267"/>
      <c r="H35" s="279">
        <v>617534.88</v>
      </c>
      <c r="I35" s="279">
        <v>1155085.47</v>
      </c>
      <c r="J35" s="277">
        <f t="shared" si="1"/>
        <v>1.8704781015770315</v>
      </c>
    </row>
    <row r="36" spans="1:10" ht="17.25" customHeight="1">
      <c r="A36" s="47"/>
      <c r="B36" s="48"/>
      <c r="C36" s="48" t="s">
        <v>125</v>
      </c>
      <c r="D36" s="34" t="s">
        <v>126</v>
      </c>
      <c r="E36" s="179">
        <v>835</v>
      </c>
      <c r="F36" s="109">
        <v>953.04</v>
      </c>
      <c r="G36" s="274">
        <f t="shared" si="2"/>
        <v>1.1413652694610779</v>
      </c>
      <c r="H36" s="279"/>
      <c r="I36" s="279"/>
      <c r="J36" s="275"/>
    </row>
    <row r="37" spans="1:10" ht="20.25" customHeight="1">
      <c r="A37" s="47"/>
      <c r="B37" s="48"/>
      <c r="C37" s="64" t="s">
        <v>862</v>
      </c>
      <c r="D37" s="34" t="s">
        <v>863</v>
      </c>
      <c r="E37" s="179">
        <v>7099</v>
      </c>
      <c r="F37" s="109">
        <v>7099</v>
      </c>
      <c r="G37" s="274">
        <f t="shared" si="2"/>
        <v>1</v>
      </c>
      <c r="H37" s="279"/>
      <c r="I37" s="279"/>
      <c r="J37" s="280"/>
    </row>
    <row r="38" spans="1:10" s="15" customFormat="1" ht="20.25" customHeight="1">
      <c r="A38" s="60" t="s">
        <v>849</v>
      </c>
      <c r="B38" s="61"/>
      <c r="C38" s="61"/>
      <c r="D38" s="33" t="s">
        <v>403</v>
      </c>
      <c r="E38" s="101">
        <f>E39</f>
        <v>27735.6</v>
      </c>
      <c r="F38" s="101">
        <f>F39</f>
        <v>27735.2</v>
      </c>
      <c r="G38" s="267">
        <f t="shared" si="2"/>
        <v>0.9999855781017898</v>
      </c>
      <c r="H38" s="111"/>
      <c r="I38" s="111"/>
      <c r="J38" s="275"/>
    </row>
    <row r="39" spans="1:10" s="15" customFormat="1" ht="20.25" customHeight="1">
      <c r="A39" s="60"/>
      <c r="B39" s="61" t="s">
        <v>472</v>
      </c>
      <c r="C39" s="61"/>
      <c r="D39" s="33" t="s">
        <v>404</v>
      </c>
      <c r="E39" s="101">
        <f>E40</f>
        <v>27735.6</v>
      </c>
      <c r="F39" s="101">
        <f>F40</f>
        <v>27735.2</v>
      </c>
      <c r="G39" s="267">
        <f t="shared" si="2"/>
        <v>0.9999855781017898</v>
      </c>
      <c r="H39" s="111"/>
      <c r="I39" s="111"/>
      <c r="J39" s="275"/>
    </row>
    <row r="40" spans="1:10" ht="20.25" customHeight="1">
      <c r="A40" s="47"/>
      <c r="B40" s="48"/>
      <c r="C40" s="64" t="s">
        <v>862</v>
      </c>
      <c r="D40" s="34" t="s">
        <v>863</v>
      </c>
      <c r="E40" s="179">
        <v>27735.6</v>
      </c>
      <c r="F40" s="109">
        <v>27735.2</v>
      </c>
      <c r="G40" s="274">
        <f t="shared" si="2"/>
        <v>0.9999855781017898</v>
      </c>
      <c r="H40" s="279"/>
      <c r="I40" s="279"/>
      <c r="J40" s="280"/>
    </row>
    <row r="41" spans="1:10" s="15" customFormat="1" ht="20.25" customHeight="1">
      <c r="A41" s="60" t="s">
        <v>853</v>
      </c>
      <c r="B41" s="61"/>
      <c r="C41" s="61"/>
      <c r="D41" s="33" t="s">
        <v>854</v>
      </c>
      <c r="E41" s="101">
        <f>E42+E45+E49+E51+E53</f>
        <v>313767.62</v>
      </c>
      <c r="F41" s="101">
        <f>F42+F45+F49+F51+F53</f>
        <v>299943.89</v>
      </c>
      <c r="G41" s="274">
        <f t="shared" si="2"/>
        <v>0.9559427770144032</v>
      </c>
      <c r="H41" s="111">
        <f>H45</f>
        <v>35</v>
      </c>
      <c r="I41" s="111">
        <f>I45</f>
        <v>35</v>
      </c>
      <c r="J41" s="275">
        <f>I41/H41</f>
        <v>1</v>
      </c>
    </row>
    <row r="42" spans="1:10" s="15" customFormat="1" ht="21.75" customHeight="1">
      <c r="A42" s="60"/>
      <c r="B42" s="61" t="s">
        <v>855</v>
      </c>
      <c r="C42" s="61"/>
      <c r="D42" s="33" t="s">
        <v>856</v>
      </c>
      <c r="E42" s="101">
        <f>E43+E44</f>
        <v>87208</v>
      </c>
      <c r="F42" s="101">
        <f>F43+F44</f>
        <v>87181.25</v>
      </c>
      <c r="G42" s="274">
        <f t="shared" si="2"/>
        <v>0.9996932620860471</v>
      </c>
      <c r="H42" s="111"/>
      <c r="I42" s="111"/>
      <c r="J42" s="275"/>
    </row>
    <row r="43" spans="1:10" ht="50.25" customHeight="1">
      <c r="A43" s="47"/>
      <c r="B43" s="48"/>
      <c r="C43" s="48" t="s">
        <v>857</v>
      </c>
      <c r="D43" s="34" t="s">
        <v>338</v>
      </c>
      <c r="E43" s="179">
        <v>87158</v>
      </c>
      <c r="F43" s="109">
        <v>87158</v>
      </c>
      <c r="G43" s="274">
        <f t="shared" si="2"/>
        <v>1</v>
      </c>
      <c r="H43" s="279"/>
      <c r="I43" s="279"/>
      <c r="J43" s="280"/>
    </row>
    <row r="44" spans="1:10" ht="48.75" customHeight="1">
      <c r="A44" s="47"/>
      <c r="B44" s="48"/>
      <c r="C44" s="48" t="s">
        <v>858</v>
      </c>
      <c r="D44" s="34" t="s">
        <v>859</v>
      </c>
      <c r="E44" s="179">
        <v>50</v>
      </c>
      <c r="F44" s="109">
        <v>23.25</v>
      </c>
      <c r="G44" s="274">
        <f t="shared" si="2"/>
        <v>0.465</v>
      </c>
      <c r="H44" s="279"/>
      <c r="I44" s="279"/>
      <c r="J44" s="280"/>
    </row>
    <row r="45" spans="1:10" s="15" customFormat="1" ht="22.5" customHeight="1">
      <c r="A45" s="60"/>
      <c r="B45" s="61" t="s">
        <v>860</v>
      </c>
      <c r="C45" s="61"/>
      <c r="D45" s="33" t="s">
        <v>195</v>
      </c>
      <c r="E45" s="101">
        <f>E46+E47+E48</f>
        <v>99571</v>
      </c>
      <c r="F45" s="101">
        <f>F46+F47+F48</f>
        <v>101056.72</v>
      </c>
      <c r="G45" s="274">
        <f t="shared" si="2"/>
        <v>1.0149212119994777</v>
      </c>
      <c r="H45" s="111">
        <f>H47</f>
        <v>35</v>
      </c>
      <c r="I45" s="111">
        <f>I47</f>
        <v>35</v>
      </c>
      <c r="J45" s="275">
        <f>I45/H45</f>
        <v>1</v>
      </c>
    </row>
    <row r="46" spans="1:10" ht="19.5" customHeight="1">
      <c r="A46" s="47"/>
      <c r="B46" s="48"/>
      <c r="C46" s="48" t="s">
        <v>841</v>
      </c>
      <c r="D46" s="34" t="s">
        <v>861</v>
      </c>
      <c r="E46" s="179">
        <v>31000</v>
      </c>
      <c r="F46" s="109">
        <v>31270.74</v>
      </c>
      <c r="G46" s="274">
        <f t="shared" si="2"/>
        <v>1.0087335483870967</v>
      </c>
      <c r="H46" s="279"/>
      <c r="I46" s="279"/>
      <c r="J46" s="280"/>
    </row>
    <row r="47" spans="1:10" ht="19.5" customHeight="1">
      <c r="A47" s="47"/>
      <c r="B47" s="48"/>
      <c r="C47" s="48" t="s">
        <v>405</v>
      </c>
      <c r="D47" s="34" t="s">
        <v>406</v>
      </c>
      <c r="E47" s="179"/>
      <c r="F47" s="109"/>
      <c r="G47" s="274"/>
      <c r="H47" s="279">
        <v>35</v>
      </c>
      <c r="I47" s="279">
        <v>35</v>
      </c>
      <c r="J47" s="280">
        <f>I47/H47</f>
        <v>1</v>
      </c>
    </row>
    <row r="48" spans="1:10" ht="18" customHeight="1">
      <c r="A48" s="47"/>
      <c r="B48" s="48"/>
      <c r="C48" s="48" t="s">
        <v>862</v>
      </c>
      <c r="D48" s="34" t="s">
        <v>863</v>
      </c>
      <c r="E48" s="179">
        <v>68571</v>
      </c>
      <c r="F48" s="109">
        <v>69785.98</v>
      </c>
      <c r="G48" s="274">
        <f t="shared" si="2"/>
        <v>1.01771856907439</v>
      </c>
      <c r="H48" s="279"/>
      <c r="I48" s="279"/>
      <c r="J48" s="280"/>
    </row>
    <row r="49" spans="1:10" s="15" customFormat="1" ht="18" customHeight="1">
      <c r="A49" s="60"/>
      <c r="B49" s="61" t="s">
        <v>407</v>
      </c>
      <c r="C49" s="61"/>
      <c r="D49" s="33" t="s">
        <v>408</v>
      </c>
      <c r="E49" s="101">
        <f>E50</f>
        <v>26139</v>
      </c>
      <c r="F49" s="101">
        <f>F50</f>
        <v>23367.75</v>
      </c>
      <c r="G49" s="274">
        <f t="shared" si="2"/>
        <v>0.8939802593825319</v>
      </c>
      <c r="H49" s="111"/>
      <c r="I49" s="111"/>
      <c r="J49" s="275"/>
    </row>
    <row r="50" spans="1:10" ht="56.25" customHeight="1">
      <c r="A50" s="47"/>
      <c r="B50" s="48"/>
      <c r="C50" s="48" t="s">
        <v>857</v>
      </c>
      <c r="D50" s="34" t="s">
        <v>338</v>
      </c>
      <c r="E50" s="179">
        <v>26139</v>
      </c>
      <c r="F50" s="109">
        <v>23367.75</v>
      </c>
      <c r="G50" s="274">
        <f t="shared" si="2"/>
        <v>0.8939802593825319</v>
      </c>
      <c r="H50" s="279"/>
      <c r="I50" s="279"/>
      <c r="J50" s="280"/>
    </row>
    <row r="51" spans="1:10" s="15" customFormat="1" ht="18" customHeight="1">
      <c r="A51" s="60"/>
      <c r="B51" s="61" t="s">
        <v>409</v>
      </c>
      <c r="C51" s="61"/>
      <c r="D51" s="33" t="s">
        <v>410</v>
      </c>
      <c r="E51" s="101">
        <f>E52</f>
        <v>90254</v>
      </c>
      <c r="F51" s="101">
        <f>F52</f>
        <v>77763.97</v>
      </c>
      <c r="G51" s="274">
        <f t="shared" si="2"/>
        <v>0.8616124493097259</v>
      </c>
      <c r="H51" s="111"/>
      <c r="I51" s="111"/>
      <c r="J51" s="275"/>
    </row>
    <row r="52" spans="1:10" ht="50.25" customHeight="1">
      <c r="A52" s="47"/>
      <c r="B52" s="48"/>
      <c r="C52" s="48" t="s">
        <v>411</v>
      </c>
      <c r="D52" s="34" t="s">
        <v>412</v>
      </c>
      <c r="E52" s="179">
        <v>90254</v>
      </c>
      <c r="F52" s="109">
        <v>77763.97</v>
      </c>
      <c r="G52" s="274">
        <f t="shared" si="2"/>
        <v>0.8616124493097259</v>
      </c>
      <c r="H52" s="279"/>
      <c r="I52" s="279"/>
      <c r="J52" s="280"/>
    </row>
    <row r="53" spans="1:10" s="15" customFormat="1" ht="29.25" customHeight="1">
      <c r="A53" s="60"/>
      <c r="B53" s="61" t="s">
        <v>197</v>
      </c>
      <c r="C53" s="61"/>
      <c r="D53" s="33" t="s">
        <v>833</v>
      </c>
      <c r="E53" s="101">
        <f>E54</f>
        <v>10595.62</v>
      </c>
      <c r="F53" s="101">
        <f>F54</f>
        <v>10574.2</v>
      </c>
      <c r="G53" s="274">
        <f t="shared" si="2"/>
        <v>0.9979784099467516</v>
      </c>
      <c r="H53" s="111"/>
      <c r="I53" s="111"/>
      <c r="J53" s="275"/>
    </row>
    <row r="54" spans="1:10" ht="24" customHeight="1">
      <c r="A54" s="47"/>
      <c r="B54" s="48"/>
      <c r="C54" s="48" t="s">
        <v>862</v>
      </c>
      <c r="D54" s="34" t="s">
        <v>863</v>
      </c>
      <c r="E54" s="179">
        <v>10595.62</v>
      </c>
      <c r="F54" s="109">
        <v>10574.2</v>
      </c>
      <c r="G54" s="274">
        <f t="shared" si="2"/>
        <v>0.9979784099467516</v>
      </c>
      <c r="H54" s="279"/>
      <c r="I54" s="279"/>
      <c r="J54" s="280"/>
    </row>
    <row r="55" spans="1:10" s="15" customFormat="1" ht="42.75" customHeight="1">
      <c r="A55" s="60" t="s">
        <v>864</v>
      </c>
      <c r="B55" s="61"/>
      <c r="C55" s="61"/>
      <c r="D55" s="97" t="s">
        <v>865</v>
      </c>
      <c r="E55" s="101">
        <f>E56+E58</f>
        <v>33182</v>
      </c>
      <c r="F55" s="101">
        <f>F56+F58</f>
        <v>33022</v>
      </c>
      <c r="G55" s="274">
        <f t="shared" si="2"/>
        <v>0.9951781086131035</v>
      </c>
      <c r="H55" s="111"/>
      <c r="I55" s="111"/>
      <c r="J55" s="275"/>
    </row>
    <row r="56" spans="1:10" s="15" customFormat="1" ht="24.75" customHeight="1">
      <c r="A56" s="60"/>
      <c r="B56" s="61" t="s">
        <v>866</v>
      </c>
      <c r="C56" s="61"/>
      <c r="D56" s="33" t="s">
        <v>867</v>
      </c>
      <c r="E56" s="101">
        <f>E57</f>
        <v>2270</v>
      </c>
      <c r="F56" s="101">
        <f>F57</f>
        <v>2270</v>
      </c>
      <c r="G56" s="274">
        <f t="shared" si="2"/>
        <v>1</v>
      </c>
      <c r="H56" s="111"/>
      <c r="I56" s="111"/>
      <c r="J56" s="275"/>
    </row>
    <row r="57" spans="1:10" ht="55.5" customHeight="1">
      <c r="A57" s="47"/>
      <c r="B57" s="48"/>
      <c r="C57" s="48" t="s">
        <v>857</v>
      </c>
      <c r="D57" s="34" t="s">
        <v>338</v>
      </c>
      <c r="E57" s="179">
        <v>2270</v>
      </c>
      <c r="F57" s="109">
        <v>2270</v>
      </c>
      <c r="G57" s="274">
        <f t="shared" si="2"/>
        <v>1</v>
      </c>
      <c r="H57" s="279"/>
      <c r="I57" s="279"/>
      <c r="J57" s="280"/>
    </row>
    <row r="58" spans="1:10" s="15" customFormat="1" ht="24.75" customHeight="1">
      <c r="A58" s="60"/>
      <c r="B58" s="61" t="s">
        <v>413</v>
      </c>
      <c r="C58" s="61"/>
      <c r="D58" s="33" t="s">
        <v>414</v>
      </c>
      <c r="E58" s="101">
        <f>E59</f>
        <v>30912</v>
      </c>
      <c r="F58" s="101">
        <f>F59</f>
        <v>30752</v>
      </c>
      <c r="G58" s="274">
        <f t="shared" si="2"/>
        <v>0.994824016563147</v>
      </c>
      <c r="H58" s="111"/>
      <c r="I58" s="111"/>
      <c r="J58" s="275"/>
    </row>
    <row r="59" spans="1:10" ht="55.5" customHeight="1">
      <c r="A59" s="47"/>
      <c r="B59" s="48"/>
      <c r="C59" s="48" t="s">
        <v>857</v>
      </c>
      <c r="D59" s="34" t="s">
        <v>338</v>
      </c>
      <c r="E59" s="179">
        <v>30912</v>
      </c>
      <c r="F59" s="109">
        <v>30752</v>
      </c>
      <c r="G59" s="274">
        <f t="shared" si="2"/>
        <v>0.994824016563147</v>
      </c>
      <c r="H59" s="279"/>
      <c r="I59" s="279"/>
      <c r="J59" s="280"/>
    </row>
    <row r="60" spans="1:10" s="15" customFormat="1" ht="32.25" customHeight="1">
      <c r="A60" s="60" t="s">
        <v>207</v>
      </c>
      <c r="B60" s="61"/>
      <c r="C60" s="61"/>
      <c r="D60" s="33" t="s">
        <v>415</v>
      </c>
      <c r="E60" s="101">
        <f>E61</f>
        <v>28220</v>
      </c>
      <c r="F60" s="101">
        <f>F61</f>
        <v>28220.48</v>
      </c>
      <c r="G60" s="267">
        <f t="shared" si="2"/>
        <v>1.0000170092133238</v>
      </c>
      <c r="H60" s="111">
        <f>H61</f>
        <v>50488</v>
      </c>
      <c r="I60" s="111">
        <f>I61</f>
        <v>50487.8</v>
      </c>
      <c r="J60" s="275">
        <f>I60/H60</f>
        <v>0.9999960386626525</v>
      </c>
    </row>
    <row r="61" spans="1:10" s="15" customFormat="1" ht="30" customHeight="1">
      <c r="A61" s="60"/>
      <c r="B61" s="61" t="s">
        <v>203</v>
      </c>
      <c r="C61" s="61"/>
      <c r="D61" s="33" t="s">
        <v>204</v>
      </c>
      <c r="E61" s="101">
        <f>E62+E63+E64</f>
        <v>28220</v>
      </c>
      <c r="F61" s="101">
        <f>F62+F63+F64</f>
        <v>28220.48</v>
      </c>
      <c r="G61" s="267">
        <f t="shared" si="2"/>
        <v>1.0000170092133238</v>
      </c>
      <c r="H61" s="111">
        <f>H62+H65</f>
        <v>50488</v>
      </c>
      <c r="I61" s="111">
        <f>I62+I65</f>
        <v>50487.8</v>
      </c>
      <c r="J61" s="275">
        <f>I61/H61</f>
        <v>0.9999960386626525</v>
      </c>
    </row>
    <row r="62" spans="1:10" s="46" customFormat="1" ht="23.25" customHeight="1">
      <c r="A62" s="63"/>
      <c r="B62" s="64"/>
      <c r="C62" s="64" t="s">
        <v>405</v>
      </c>
      <c r="D62" s="34" t="s">
        <v>406</v>
      </c>
      <c r="E62" s="110"/>
      <c r="F62" s="110"/>
      <c r="G62" s="274"/>
      <c r="H62" s="276">
        <v>488</v>
      </c>
      <c r="I62" s="276">
        <v>487.8</v>
      </c>
      <c r="J62" s="277">
        <f>I62/H62</f>
        <v>0.9995901639344262</v>
      </c>
    </row>
    <row r="63" spans="1:10" s="46" customFormat="1" ht="24.75" customHeight="1">
      <c r="A63" s="63"/>
      <c r="B63" s="64"/>
      <c r="C63" s="64" t="s">
        <v>129</v>
      </c>
      <c r="D63" s="34" t="s">
        <v>130</v>
      </c>
      <c r="E63" s="110">
        <v>300</v>
      </c>
      <c r="F63" s="110">
        <v>300</v>
      </c>
      <c r="G63" s="274">
        <f t="shared" si="2"/>
        <v>1</v>
      </c>
      <c r="H63" s="276"/>
      <c r="I63" s="276"/>
      <c r="J63" s="277"/>
    </row>
    <row r="64" spans="1:10" s="46" customFormat="1" ht="21.75" customHeight="1">
      <c r="A64" s="63"/>
      <c r="B64" s="64"/>
      <c r="C64" s="48" t="s">
        <v>862</v>
      </c>
      <c r="D64" s="34" t="s">
        <v>863</v>
      </c>
      <c r="E64" s="110">
        <v>27920</v>
      </c>
      <c r="F64" s="110">
        <v>27920.48</v>
      </c>
      <c r="G64" s="274">
        <f t="shared" si="2"/>
        <v>1.0000171919770773</v>
      </c>
      <c r="H64" s="276"/>
      <c r="I64" s="276"/>
      <c r="J64" s="277"/>
    </row>
    <row r="65" spans="1:10" s="46" customFormat="1" ht="66" customHeight="1">
      <c r="A65" s="63"/>
      <c r="B65" s="64"/>
      <c r="C65" s="64" t="s">
        <v>1</v>
      </c>
      <c r="D65" s="229" t="s">
        <v>416</v>
      </c>
      <c r="E65" s="110"/>
      <c r="F65" s="110"/>
      <c r="G65" s="274"/>
      <c r="H65" s="276">
        <v>50000</v>
      </c>
      <c r="I65" s="276">
        <v>50000</v>
      </c>
      <c r="J65" s="277">
        <f>I65/H65</f>
        <v>1</v>
      </c>
    </row>
    <row r="66" spans="1:10" s="15" customFormat="1" ht="45.75" customHeight="1">
      <c r="A66" s="60" t="s">
        <v>868</v>
      </c>
      <c r="B66" s="61"/>
      <c r="C66" s="61"/>
      <c r="D66" s="97" t="s">
        <v>325</v>
      </c>
      <c r="E66" s="101">
        <f>E67+E70+E77+E87+E93</f>
        <v>16445524</v>
      </c>
      <c r="F66" s="101">
        <f>F67+F70+F77+F87+F93</f>
        <v>16653556.66</v>
      </c>
      <c r="G66" s="274">
        <f t="shared" si="2"/>
        <v>1.0126498042871726</v>
      </c>
      <c r="H66" s="111"/>
      <c r="I66" s="111"/>
      <c r="J66" s="275"/>
    </row>
    <row r="67" spans="1:10" s="15" customFormat="1" ht="27" customHeight="1">
      <c r="A67" s="60"/>
      <c r="B67" s="61" t="s">
        <v>869</v>
      </c>
      <c r="C67" s="61"/>
      <c r="D67" s="33" t="s">
        <v>870</v>
      </c>
      <c r="E67" s="101">
        <v>7000</v>
      </c>
      <c r="F67" s="101">
        <f>F68+F69</f>
        <v>7719.86</v>
      </c>
      <c r="G67" s="274">
        <f t="shared" si="2"/>
        <v>1.1028371428571428</v>
      </c>
      <c r="H67" s="111"/>
      <c r="I67" s="111"/>
      <c r="J67" s="275"/>
    </row>
    <row r="68" spans="1:10" ht="26.25" customHeight="1">
      <c r="A68" s="47"/>
      <c r="B68" s="48"/>
      <c r="C68" s="48" t="s">
        <v>871</v>
      </c>
      <c r="D68" s="34" t="s">
        <v>339</v>
      </c>
      <c r="E68" s="179">
        <v>7000</v>
      </c>
      <c r="F68" s="109">
        <v>7696.45</v>
      </c>
      <c r="G68" s="274">
        <f t="shared" si="2"/>
        <v>1.099492857142857</v>
      </c>
      <c r="H68" s="279"/>
      <c r="I68" s="279"/>
      <c r="J68" s="280"/>
    </row>
    <row r="69" spans="1:10" ht="26.25" customHeight="1">
      <c r="A69" s="47"/>
      <c r="B69" s="48"/>
      <c r="C69" s="48" t="s">
        <v>919</v>
      </c>
      <c r="D69" s="34" t="s">
        <v>920</v>
      </c>
      <c r="E69" s="179"/>
      <c r="F69" s="109">
        <v>23.41</v>
      </c>
      <c r="G69" s="274"/>
      <c r="H69" s="279"/>
      <c r="I69" s="279"/>
      <c r="J69" s="280"/>
    </row>
    <row r="70" spans="1:10" s="15" customFormat="1" ht="47.25" customHeight="1">
      <c r="A70" s="60"/>
      <c r="B70" s="61" t="s">
        <v>872</v>
      </c>
      <c r="C70" s="61"/>
      <c r="D70" s="97" t="s">
        <v>873</v>
      </c>
      <c r="E70" s="101">
        <f>E71+E72+E73+E74+E75+E76</f>
        <v>3958175.52</v>
      </c>
      <c r="F70" s="101">
        <f>F71+F72+F73+F74+F75+F76</f>
        <v>3828252.2</v>
      </c>
      <c r="G70" s="274">
        <f t="shared" si="2"/>
        <v>0.9671759578766734</v>
      </c>
      <c r="H70" s="111"/>
      <c r="I70" s="111"/>
      <c r="J70" s="275"/>
    </row>
    <row r="71" spans="1:10" ht="21.75" customHeight="1">
      <c r="A71" s="47"/>
      <c r="B71" s="48"/>
      <c r="C71" s="48" t="s">
        <v>874</v>
      </c>
      <c r="D71" s="34" t="s">
        <v>875</v>
      </c>
      <c r="E71" s="179">
        <v>3843728.52</v>
      </c>
      <c r="F71" s="109">
        <v>3718004.6</v>
      </c>
      <c r="G71" s="274">
        <f t="shared" si="2"/>
        <v>0.9672911550995803</v>
      </c>
      <c r="H71" s="279"/>
      <c r="I71" s="279"/>
      <c r="J71" s="280"/>
    </row>
    <row r="72" spans="1:10" ht="21.75" customHeight="1">
      <c r="A72" s="47"/>
      <c r="B72" s="48"/>
      <c r="C72" s="48" t="s">
        <v>876</v>
      </c>
      <c r="D72" s="34" t="s">
        <v>877</v>
      </c>
      <c r="E72" s="179">
        <v>17400</v>
      </c>
      <c r="F72" s="109">
        <v>17078</v>
      </c>
      <c r="G72" s="274">
        <f t="shared" si="2"/>
        <v>0.9814942528735632</v>
      </c>
      <c r="H72" s="279"/>
      <c r="I72" s="279"/>
      <c r="J72" s="280"/>
    </row>
    <row r="73" spans="1:10" ht="21.75" customHeight="1">
      <c r="A73" s="47"/>
      <c r="B73" s="48"/>
      <c r="C73" s="48" t="s">
        <v>878</v>
      </c>
      <c r="D73" s="34" t="s">
        <v>914</v>
      </c>
      <c r="E73" s="179">
        <v>36000</v>
      </c>
      <c r="F73" s="109">
        <v>37362</v>
      </c>
      <c r="G73" s="274">
        <f t="shared" si="2"/>
        <v>1.0378333333333334</v>
      </c>
      <c r="H73" s="279"/>
      <c r="I73" s="279"/>
      <c r="J73" s="280"/>
    </row>
    <row r="74" spans="1:10" ht="21.75" customHeight="1">
      <c r="A74" s="47"/>
      <c r="B74" s="48"/>
      <c r="C74" s="48" t="s">
        <v>915</v>
      </c>
      <c r="D74" s="34" t="s">
        <v>916</v>
      </c>
      <c r="E74" s="179">
        <v>37279</v>
      </c>
      <c r="F74" s="109">
        <v>36363</v>
      </c>
      <c r="G74" s="274">
        <f t="shared" si="2"/>
        <v>0.9754285254432791</v>
      </c>
      <c r="H74" s="279"/>
      <c r="I74" s="279"/>
      <c r="J74" s="280"/>
    </row>
    <row r="75" spans="1:10" ht="21.75" customHeight="1">
      <c r="A75" s="47"/>
      <c r="B75" s="48"/>
      <c r="C75" s="48" t="s">
        <v>917</v>
      </c>
      <c r="D75" s="34" t="s">
        <v>918</v>
      </c>
      <c r="E75" s="179">
        <v>14000</v>
      </c>
      <c r="F75" s="109">
        <v>9434</v>
      </c>
      <c r="G75" s="274">
        <f t="shared" si="2"/>
        <v>0.6738571428571428</v>
      </c>
      <c r="H75" s="279"/>
      <c r="I75" s="279"/>
      <c r="J75" s="280"/>
    </row>
    <row r="76" spans="1:10" ht="26.25" customHeight="1">
      <c r="A76" s="47"/>
      <c r="B76" s="48"/>
      <c r="C76" s="48" t="s">
        <v>919</v>
      </c>
      <c r="D76" s="34" t="s">
        <v>920</v>
      </c>
      <c r="E76" s="179">
        <v>9768</v>
      </c>
      <c r="F76" s="109">
        <v>10010.6</v>
      </c>
      <c r="G76" s="274">
        <f t="shared" si="2"/>
        <v>1.0248361998362</v>
      </c>
      <c r="H76" s="279"/>
      <c r="I76" s="279"/>
      <c r="J76" s="280"/>
    </row>
    <row r="77" spans="1:10" s="15" customFormat="1" ht="42" customHeight="1">
      <c r="A77" s="60"/>
      <c r="B77" s="61" t="s">
        <v>921</v>
      </c>
      <c r="C77" s="61"/>
      <c r="D77" s="97" t="s">
        <v>326</v>
      </c>
      <c r="E77" s="101">
        <f>E78+E79+E80+E81+E82+E83+E84+E85+E86</f>
        <v>3191981.67</v>
      </c>
      <c r="F77" s="101">
        <f>F78+F79+F80+F81+F82+F83+F84+F85+F86</f>
        <v>3339601.0599999996</v>
      </c>
      <c r="G77" s="274">
        <f t="shared" si="2"/>
        <v>1.0462469416373559</v>
      </c>
      <c r="H77" s="111"/>
      <c r="I77" s="111"/>
      <c r="J77" s="275"/>
    </row>
    <row r="78" spans="1:10" ht="26.25" customHeight="1">
      <c r="A78" s="47"/>
      <c r="B78" s="48"/>
      <c r="C78" s="48" t="s">
        <v>874</v>
      </c>
      <c r="D78" s="34" t="s">
        <v>875</v>
      </c>
      <c r="E78" s="179">
        <v>1700000</v>
      </c>
      <c r="F78" s="109">
        <v>1757077.74</v>
      </c>
      <c r="G78" s="274">
        <f t="shared" si="2"/>
        <v>1.0335751411764706</v>
      </c>
      <c r="H78" s="279"/>
      <c r="I78" s="279"/>
      <c r="J78" s="280"/>
    </row>
    <row r="79" spans="1:10" ht="26.25" customHeight="1">
      <c r="A79" s="47"/>
      <c r="B79" s="48"/>
      <c r="C79" s="48" t="s">
        <v>876</v>
      </c>
      <c r="D79" s="34" t="s">
        <v>877</v>
      </c>
      <c r="E79" s="179">
        <v>234443.67</v>
      </c>
      <c r="F79" s="109">
        <v>239954.58</v>
      </c>
      <c r="G79" s="274">
        <f t="shared" si="2"/>
        <v>1.0235063288337023</v>
      </c>
      <c r="H79" s="279"/>
      <c r="I79" s="279"/>
      <c r="J79" s="280"/>
    </row>
    <row r="80" spans="1:10" ht="26.25" customHeight="1">
      <c r="A80" s="47"/>
      <c r="B80" s="48"/>
      <c r="C80" s="48" t="s">
        <v>878</v>
      </c>
      <c r="D80" s="34" t="s">
        <v>914</v>
      </c>
      <c r="E80" s="179">
        <v>26500</v>
      </c>
      <c r="F80" s="109">
        <v>26809.46</v>
      </c>
      <c r="G80" s="274">
        <f t="shared" si="2"/>
        <v>1.0116777358490565</v>
      </c>
      <c r="H80" s="279"/>
      <c r="I80" s="279"/>
      <c r="J80" s="280"/>
    </row>
    <row r="81" spans="1:10" ht="26.25" customHeight="1">
      <c r="A81" s="47"/>
      <c r="B81" s="48"/>
      <c r="C81" s="48" t="s">
        <v>915</v>
      </c>
      <c r="D81" s="34" t="s">
        <v>916</v>
      </c>
      <c r="E81" s="179">
        <v>600000</v>
      </c>
      <c r="F81" s="109">
        <v>597110.7</v>
      </c>
      <c r="G81" s="274">
        <f t="shared" si="2"/>
        <v>0.9951844999999999</v>
      </c>
      <c r="H81" s="279"/>
      <c r="I81" s="279"/>
      <c r="J81" s="280"/>
    </row>
    <row r="82" spans="1:10" ht="26.25" customHeight="1">
      <c r="A82" s="47"/>
      <c r="B82" s="48"/>
      <c r="C82" s="48" t="s">
        <v>922</v>
      </c>
      <c r="D82" s="34" t="s">
        <v>923</v>
      </c>
      <c r="E82" s="179">
        <v>40117</v>
      </c>
      <c r="F82" s="109">
        <v>51997.86</v>
      </c>
      <c r="G82" s="274">
        <f t="shared" si="2"/>
        <v>1.2961552459057257</v>
      </c>
      <c r="H82" s="279"/>
      <c r="I82" s="279"/>
      <c r="J82" s="280"/>
    </row>
    <row r="83" spans="1:10" ht="26.25" customHeight="1">
      <c r="A83" s="47"/>
      <c r="B83" s="48"/>
      <c r="C83" s="48" t="s">
        <v>490</v>
      </c>
      <c r="D83" s="34" t="s">
        <v>491</v>
      </c>
      <c r="E83" s="179">
        <v>280</v>
      </c>
      <c r="F83" s="109">
        <v>280</v>
      </c>
      <c r="G83" s="274">
        <f t="shared" si="2"/>
        <v>1</v>
      </c>
      <c r="H83" s="279"/>
      <c r="I83" s="279"/>
      <c r="J83" s="280"/>
    </row>
    <row r="84" spans="1:10" ht="26.25" customHeight="1">
      <c r="A84" s="47"/>
      <c r="B84" s="48"/>
      <c r="C84" s="48" t="s">
        <v>924</v>
      </c>
      <c r="D84" s="34" t="s">
        <v>925</v>
      </c>
      <c r="E84" s="179">
        <v>3000</v>
      </c>
      <c r="F84" s="109">
        <v>1843</v>
      </c>
      <c r="G84" s="274">
        <f t="shared" si="2"/>
        <v>0.6143333333333333</v>
      </c>
      <c r="H84" s="279"/>
      <c r="I84" s="279"/>
      <c r="J84" s="280"/>
    </row>
    <row r="85" spans="1:10" ht="26.25" customHeight="1">
      <c r="A85" s="47"/>
      <c r="B85" s="48"/>
      <c r="C85" s="48" t="s">
        <v>917</v>
      </c>
      <c r="D85" s="34" t="s">
        <v>918</v>
      </c>
      <c r="E85" s="179">
        <v>550000</v>
      </c>
      <c r="F85" s="109">
        <v>622149.65</v>
      </c>
      <c r="G85" s="274">
        <f t="shared" si="2"/>
        <v>1.1311811818181818</v>
      </c>
      <c r="H85" s="279"/>
      <c r="I85" s="279"/>
      <c r="J85" s="280"/>
    </row>
    <row r="86" spans="1:10" ht="26.25" customHeight="1">
      <c r="A86" s="47"/>
      <c r="B86" s="48"/>
      <c r="C86" s="48" t="s">
        <v>919</v>
      </c>
      <c r="D86" s="34" t="s">
        <v>920</v>
      </c>
      <c r="E86" s="179">
        <v>37641</v>
      </c>
      <c r="F86" s="109">
        <v>42378.07</v>
      </c>
      <c r="G86" s="274">
        <f t="shared" si="2"/>
        <v>1.125848675646237</v>
      </c>
      <c r="H86" s="279"/>
      <c r="I86" s="279"/>
      <c r="J86" s="280"/>
    </row>
    <row r="87" spans="1:10" s="15" customFormat="1" ht="37.5" customHeight="1">
      <c r="A87" s="60"/>
      <c r="B87" s="61" t="s">
        <v>926</v>
      </c>
      <c r="C87" s="61"/>
      <c r="D87" s="33" t="s">
        <v>331</v>
      </c>
      <c r="E87" s="101">
        <f>E88+E89+E90+E91+E92</f>
        <v>2182363.8099999996</v>
      </c>
      <c r="F87" s="101">
        <f>F88+F89+F90+F91+F92</f>
        <v>2175520.75</v>
      </c>
      <c r="G87" s="274">
        <f t="shared" si="2"/>
        <v>0.9968643816541296</v>
      </c>
      <c r="H87" s="111"/>
      <c r="I87" s="111"/>
      <c r="J87" s="275"/>
    </row>
    <row r="88" spans="1:10" ht="26.25" customHeight="1">
      <c r="A88" s="47"/>
      <c r="B88" s="48"/>
      <c r="C88" s="48" t="s">
        <v>927</v>
      </c>
      <c r="D88" s="34" t="s">
        <v>928</v>
      </c>
      <c r="E88" s="179">
        <v>64000</v>
      </c>
      <c r="F88" s="109">
        <v>56932</v>
      </c>
      <c r="G88" s="274">
        <f t="shared" si="2"/>
        <v>0.8895625</v>
      </c>
      <c r="H88" s="279"/>
      <c r="I88" s="279"/>
      <c r="J88" s="280"/>
    </row>
    <row r="89" spans="1:10" ht="26.25" customHeight="1">
      <c r="A89" s="47"/>
      <c r="B89" s="48"/>
      <c r="C89" s="48" t="s">
        <v>929</v>
      </c>
      <c r="D89" s="34" t="s">
        <v>930</v>
      </c>
      <c r="E89" s="179">
        <v>1897793</v>
      </c>
      <c r="F89" s="109">
        <v>1897792.6</v>
      </c>
      <c r="G89" s="274">
        <f t="shared" si="2"/>
        <v>0.9999997892288569</v>
      </c>
      <c r="H89" s="279"/>
      <c r="I89" s="279"/>
      <c r="J89" s="280"/>
    </row>
    <row r="90" spans="1:10" ht="26.25" customHeight="1">
      <c r="A90" s="47"/>
      <c r="B90" s="48"/>
      <c r="C90" s="48" t="s">
        <v>931</v>
      </c>
      <c r="D90" s="34" t="s">
        <v>772</v>
      </c>
      <c r="E90" s="179">
        <v>209813.76</v>
      </c>
      <c r="F90" s="109">
        <v>210040.36</v>
      </c>
      <c r="G90" s="274">
        <f t="shared" si="2"/>
        <v>1.001080005429577</v>
      </c>
      <c r="H90" s="279"/>
      <c r="I90" s="279"/>
      <c r="J90" s="280"/>
    </row>
    <row r="91" spans="1:10" ht="38.25" customHeight="1">
      <c r="A91" s="47"/>
      <c r="B91" s="48"/>
      <c r="C91" s="48" t="s">
        <v>105</v>
      </c>
      <c r="D91" s="34" t="s">
        <v>106</v>
      </c>
      <c r="E91" s="179">
        <v>10228</v>
      </c>
      <c r="F91" s="109">
        <v>10227.68</v>
      </c>
      <c r="G91" s="274">
        <f t="shared" si="2"/>
        <v>0.9999687133359406</v>
      </c>
      <c r="H91" s="279"/>
      <c r="I91" s="279"/>
      <c r="J91" s="280"/>
    </row>
    <row r="92" spans="1:10" ht="38.25" customHeight="1">
      <c r="A92" s="47"/>
      <c r="B92" s="48"/>
      <c r="C92" s="48" t="s">
        <v>125</v>
      </c>
      <c r="D92" s="34" t="s">
        <v>126</v>
      </c>
      <c r="E92" s="179">
        <v>529.05</v>
      </c>
      <c r="F92" s="109">
        <v>528.11</v>
      </c>
      <c r="G92" s="274">
        <f t="shared" si="2"/>
        <v>0.9982232303184956</v>
      </c>
      <c r="H92" s="279"/>
      <c r="I92" s="279"/>
      <c r="J92" s="280"/>
    </row>
    <row r="93" spans="1:10" s="15" customFormat="1" ht="25.5" customHeight="1">
      <c r="A93" s="60"/>
      <c r="B93" s="61" t="s">
        <v>107</v>
      </c>
      <c r="C93" s="61"/>
      <c r="D93" s="33" t="s">
        <v>108</v>
      </c>
      <c r="E93" s="101">
        <f>E94+E95</f>
        <v>7106003</v>
      </c>
      <c r="F93" s="101">
        <f>F94+F95</f>
        <v>7302462.79</v>
      </c>
      <c r="G93" s="274">
        <f t="shared" si="2"/>
        <v>1.0276470175990637</v>
      </c>
      <c r="H93" s="111"/>
      <c r="I93" s="111"/>
      <c r="J93" s="275"/>
    </row>
    <row r="94" spans="1:10" ht="21.75" customHeight="1">
      <c r="A94" s="47"/>
      <c r="B94" s="48"/>
      <c r="C94" s="48" t="s">
        <v>109</v>
      </c>
      <c r="D94" s="34" t="s">
        <v>110</v>
      </c>
      <c r="E94" s="179">
        <v>7056003</v>
      </c>
      <c r="F94" s="109">
        <v>7176301</v>
      </c>
      <c r="G94" s="274">
        <f t="shared" si="2"/>
        <v>1.0170490290324423</v>
      </c>
      <c r="H94" s="279"/>
      <c r="I94" s="279"/>
      <c r="J94" s="280"/>
    </row>
    <row r="95" spans="1:10" ht="21.75" customHeight="1">
      <c r="A95" s="47"/>
      <c r="B95" s="48"/>
      <c r="C95" s="48" t="s">
        <v>111</v>
      </c>
      <c r="D95" s="34" t="s">
        <v>114</v>
      </c>
      <c r="E95" s="179">
        <v>50000</v>
      </c>
      <c r="F95" s="109">
        <v>126161.79</v>
      </c>
      <c r="G95" s="274">
        <f t="shared" si="2"/>
        <v>2.5232357999999997</v>
      </c>
      <c r="H95" s="279"/>
      <c r="I95" s="279"/>
      <c r="J95" s="280"/>
    </row>
    <row r="96" spans="1:10" s="15" customFormat="1" ht="21.75" customHeight="1">
      <c r="A96" s="60" t="s">
        <v>115</v>
      </c>
      <c r="B96" s="61"/>
      <c r="C96" s="61"/>
      <c r="D96" s="33" t="s">
        <v>116</v>
      </c>
      <c r="E96" s="101">
        <f>E97+E99+E101</f>
        <v>12849241</v>
      </c>
      <c r="F96" s="101">
        <f>F97+F99+F101</f>
        <v>12849370.6</v>
      </c>
      <c r="G96" s="274">
        <f t="shared" si="2"/>
        <v>1.0000100861988657</v>
      </c>
      <c r="H96" s="111">
        <f>H101</f>
        <v>24648.61</v>
      </c>
      <c r="I96" s="111">
        <f>I101</f>
        <v>24648.61</v>
      </c>
      <c r="J96" s="275">
        <f>I96/H96</f>
        <v>1</v>
      </c>
    </row>
    <row r="97" spans="1:10" s="15" customFormat="1" ht="25.5" customHeight="1">
      <c r="A97" s="60"/>
      <c r="B97" s="61" t="s">
        <v>117</v>
      </c>
      <c r="C97" s="61"/>
      <c r="D97" s="33" t="s">
        <v>118</v>
      </c>
      <c r="E97" s="101">
        <f>E98</f>
        <v>12280808</v>
      </c>
      <c r="F97" s="101">
        <f>F98</f>
        <v>12280808</v>
      </c>
      <c r="G97" s="274">
        <f aca="true" t="shared" si="3" ref="G97:G164">F97/E97</f>
        <v>1</v>
      </c>
      <c r="H97" s="111"/>
      <c r="I97" s="111"/>
      <c r="J97" s="275"/>
    </row>
    <row r="98" spans="1:10" ht="21.75" customHeight="1">
      <c r="A98" s="47"/>
      <c r="B98" s="48"/>
      <c r="C98" s="48" t="s">
        <v>119</v>
      </c>
      <c r="D98" s="34" t="s">
        <v>120</v>
      </c>
      <c r="E98" s="179">
        <v>12280808</v>
      </c>
      <c r="F98" s="109">
        <v>12280808</v>
      </c>
      <c r="G98" s="274">
        <f t="shared" si="3"/>
        <v>1</v>
      </c>
      <c r="H98" s="279"/>
      <c r="I98" s="279"/>
      <c r="J98" s="280"/>
    </row>
    <row r="99" spans="1:10" s="15" customFormat="1" ht="21.75" customHeight="1">
      <c r="A99" s="60"/>
      <c r="B99" s="61" t="s">
        <v>121</v>
      </c>
      <c r="C99" s="61"/>
      <c r="D99" s="33" t="s">
        <v>122</v>
      </c>
      <c r="E99" s="101">
        <f>E100</f>
        <v>493501</v>
      </c>
      <c r="F99" s="101">
        <f>F100</f>
        <v>493501</v>
      </c>
      <c r="G99" s="274">
        <f t="shared" si="3"/>
        <v>1</v>
      </c>
      <c r="H99" s="111"/>
      <c r="I99" s="111"/>
      <c r="J99" s="275"/>
    </row>
    <row r="100" spans="1:10" ht="21.75" customHeight="1">
      <c r="A100" s="47"/>
      <c r="B100" s="48"/>
      <c r="C100" s="48" t="s">
        <v>119</v>
      </c>
      <c r="D100" s="34" t="s">
        <v>120</v>
      </c>
      <c r="E100" s="179">
        <v>493501</v>
      </c>
      <c r="F100" s="109">
        <v>493501</v>
      </c>
      <c r="G100" s="274">
        <f t="shared" si="3"/>
        <v>1</v>
      </c>
      <c r="H100" s="279"/>
      <c r="I100" s="279"/>
      <c r="J100" s="280"/>
    </row>
    <row r="101" spans="1:10" s="15" customFormat="1" ht="21.75" customHeight="1">
      <c r="A101" s="60"/>
      <c r="B101" s="61" t="s">
        <v>123</v>
      </c>
      <c r="C101" s="61"/>
      <c r="D101" s="33" t="s">
        <v>124</v>
      </c>
      <c r="E101" s="101">
        <f>E102+E103+E104</f>
        <v>74932</v>
      </c>
      <c r="F101" s="101">
        <f>F102+F103+F104</f>
        <v>75061.6</v>
      </c>
      <c r="G101" s="274">
        <f t="shared" si="3"/>
        <v>1.001729568141782</v>
      </c>
      <c r="H101" s="111">
        <f>H104</f>
        <v>24648.61</v>
      </c>
      <c r="I101" s="111">
        <f>I104</f>
        <v>24648.61</v>
      </c>
      <c r="J101" s="275">
        <f>I101/H101</f>
        <v>1</v>
      </c>
    </row>
    <row r="102" spans="1:10" ht="21.75" customHeight="1">
      <c r="A102" s="47"/>
      <c r="B102" s="48"/>
      <c r="C102" s="48" t="s">
        <v>125</v>
      </c>
      <c r="D102" s="34" t="s">
        <v>126</v>
      </c>
      <c r="E102" s="179">
        <v>70000</v>
      </c>
      <c r="F102" s="109">
        <v>70129.6</v>
      </c>
      <c r="G102" s="274">
        <f t="shared" si="3"/>
        <v>1.0018514285714286</v>
      </c>
      <c r="H102" s="279"/>
      <c r="I102" s="279"/>
      <c r="J102" s="280"/>
    </row>
    <row r="103" spans="1:10" ht="38.25" customHeight="1">
      <c r="A103" s="47"/>
      <c r="B103" s="48"/>
      <c r="C103" s="48" t="s">
        <v>138</v>
      </c>
      <c r="D103" s="34" t="s">
        <v>139</v>
      </c>
      <c r="E103" s="179">
        <v>4932</v>
      </c>
      <c r="F103" s="109">
        <v>4932</v>
      </c>
      <c r="G103" s="274">
        <f t="shared" si="3"/>
        <v>1</v>
      </c>
      <c r="H103" s="279"/>
      <c r="I103" s="279"/>
      <c r="J103" s="280"/>
    </row>
    <row r="104" spans="1:10" ht="51.75" customHeight="1">
      <c r="A104" s="47"/>
      <c r="B104" s="48"/>
      <c r="C104" s="48" t="s">
        <v>239</v>
      </c>
      <c r="D104" s="34" t="s">
        <v>240</v>
      </c>
      <c r="E104" s="179"/>
      <c r="F104" s="109"/>
      <c r="G104" s="274"/>
      <c r="H104" s="279">
        <v>24648.61</v>
      </c>
      <c r="I104" s="279">
        <v>24648.61</v>
      </c>
      <c r="J104" s="280">
        <f>I104/H104</f>
        <v>1</v>
      </c>
    </row>
    <row r="105" spans="1:10" s="15" customFormat="1" ht="14.25" customHeight="1">
      <c r="A105" s="60" t="s">
        <v>127</v>
      </c>
      <c r="B105" s="61"/>
      <c r="C105" s="61"/>
      <c r="D105" s="33" t="s">
        <v>128</v>
      </c>
      <c r="E105" s="101">
        <f>E106+E111+E114</f>
        <v>374719.99</v>
      </c>
      <c r="F105" s="101">
        <f>F106+F111+F114</f>
        <v>475825.54000000004</v>
      </c>
      <c r="G105" s="267">
        <f t="shared" si="3"/>
        <v>1.2698162700100415</v>
      </c>
      <c r="H105" s="111"/>
      <c r="I105" s="111"/>
      <c r="J105" s="275"/>
    </row>
    <row r="106" spans="1:10" s="15" customFormat="1" ht="14.25" customHeight="1">
      <c r="A106" s="60"/>
      <c r="B106" s="61" t="s">
        <v>131</v>
      </c>
      <c r="C106" s="61"/>
      <c r="D106" s="33" t="s">
        <v>132</v>
      </c>
      <c r="E106" s="101">
        <f>E107+E108+E109+E110</f>
        <v>100030.79</v>
      </c>
      <c r="F106" s="101">
        <f>F107+F108+F109+F110</f>
        <v>83599.94</v>
      </c>
      <c r="G106" s="267">
        <f t="shared" si="3"/>
        <v>0.8357420750151029</v>
      </c>
      <c r="H106" s="111"/>
      <c r="I106" s="111"/>
      <c r="J106" s="275"/>
    </row>
    <row r="107" spans="1:10" s="46" customFormat="1" ht="14.25" customHeight="1">
      <c r="A107" s="63"/>
      <c r="B107" s="64"/>
      <c r="C107" s="64" t="s">
        <v>841</v>
      </c>
      <c r="D107" s="34" t="s">
        <v>861</v>
      </c>
      <c r="E107" s="110">
        <v>2800</v>
      </c>
      <c r="F107" s="110">
        <v>2799.8</v>
      </c>
      <c r="G107" s="274">
        <f t="shared" si="3"/>
        <v>0.9999285714285715</v>
      </c>
      <c r="H107" s="276"/>
      <c r="I107" s="276"/>
      <c r="J107" s="277"/>
    </row>
    <row r="108" spans="1:10" s="46" customFormat="1" ht="14.25" customHeight="1">
      <c r="A108" s="63"/>
      <c r="B108" s="64"/>
      <c r="C108" s="64" t="s">
        <v>125</v>
      </c>
      <c r="D108" s="34" t="s">
        <v>126</v>
      </c>
      <c r="E108" s="110"/>
      <c r="F108" s="110">
        <v>2795.94</v>
      </c>
      <c r="G108" s="267"/>
      <c r="H108" s="276"/>
      <c r="I108" s="276"/>
      <c r="J108" s="277"/>
    </row>
    <row r="109" spans="1:10" s="46" customFormat="1" ht="28.5" customHeight="1">
      <c r="A109" s="63"/>
      <c r="B109" s="64"/>
      <c r="C109" s="64" t="s">
        <v>129</v>
      </c>
      <c r="D109" s="34" t="s">
        <v>130</v>
      </c>
      <c r="E109" s="110"/>
      <c r="F109" s="110">
        <v>500</v>
      </c>
      <c r="G109" s="267"/>
      <c r="H109" s="276"/>
      <c r="I109" s="276"/>
      <c r="J109" s="277"/>
    </row>
    <row r="110" spans="1:10" s="46" customFormat="1" ht="14.25" customHeight="1">
      <c r="A110" s="63"/>
      <c r="B110" s="64"/>
      <c r="C110" s="64" t="s">
        <v>862</v>
      </c>
      <c r="D110" s="229" t="s">
        <v>154</v>
      </c>
      <c r="E110" s="110">
        <v>97230.79</v>
      </c>
      <c r="F110" s="110">
        <v>77504.2</v>
      </c>
      <c r="G110" s="274">
        <f t="shared" si="3"/>
        <v>0.797115810742667</v>
      </c>
      <c r="H110" s="279"/>
      <c r="I110" s="279"/>
      <c r="J110" s="280"/>
    </row>
    <row r="111" spans="1:10" s="15" customFormat="1" ht="21.75" customHeight="1">
      <c r="A111" s="60"/>
      <c r="B111" s="61" t="s">
        <v>470</v>
      </c>
      <c r="C111" s="61"/>
      <c r="D111" s="33" t="s">
        <v>773</v>
      </c>
      <c r="E111" s="101">
        <f>E112+E113</f>
        <v>226100</v>
      </c>
      <c r="F111" s="101">
        <f>F112+F113</f>
        <v>343636.4</v>
      </c>
      <c r="G111" s="267">
        <f t="shared" si="3"/>
        <v>1.519842547545334</v>
      </c>
      <c r="H111" s="111"/>
      <c r="I111" s="111"/>
      <c r="J111" s="275"/>
    </row>
    <row r="112" spans="1:10" ht="21.75" customHeight="1">
      <c r="A112" s="47"/>
      <c r="B112" s="48"/>
      <c r="C112" s="48" t="s">
        <v>135</v>
      </c>
      <c r="D112" s="34" t="s">
        <v>471</v>
      </c>
      <c r="E112" s="179">
        <v>226100</v>
      </c>
      <c r="F112" s="109">
        <v>342635.44</v>
      </c>
      <c r="G112" s="274">
        <f t="shared" si="3"/>
        <v>1.515415479876161</v>
      </c>
      <c r="H112" s="279"/>
      <c r="I112" s="279"/>
      <c r="J112" s="280"/>
    </row>
    <row r="113" spans="1:10" ht="21.75" customHeight="1">
      <c r="A113" s="47"/>
      <c r="B113" s="48"/>
      <c r="C113" s="48" t="s">
        <v>862</v>
      </c>
      <c r="D113" s="34" t="s">
        <v>863</v>
      </c>
      <c r="E113" s="179"/>
      <c r="F113" s="109">
        <v>1000.96</v>
      </c>
      <c r="G113" s="274"/>
      <c r="H113" s="279"/>
      <c r="I113" s="279"/>
      <c r="J113" s="280"/>
    </row>
    <row r="114" spans="1:10" s="15" customFormat="1" ht="21.75" customHeight="1">
      <c r="A114" s="60"/>
      <c r="B114" s="61" t="s">
        <v>137</v>
      </c>
      <c r="C114" s="61"/>
      <c r="D114" s="33" t="s">
        <v>833</v>
      </c>
      <c r="E114" s="101">
        <f>E115+E116</f>
        <v>48589.2</v>
      </c>
      <c r="F114" s="101">
        <f>F115+F116</f>
        <v>48589.2</v>
      </c>
      <c r="G114" s="267">
        <f aca="true" t="shared" si="4" ref="G114:G119">F114/E114</f>
        <v>1</v>
      </c>
      <c r="H114" s="111"/>
      <c r="I114" s="111"/>
      <c r="J114" s="275"/>
    </row>
    <row r="115" spans="1:10" s="46" customFormat="1" ht="37.5" customHeight="1">
      <c r="A115" s="63"/>
      <c r="B115" s="64"/>
      <c r="C115" s="64" t="s">
        <v>138</v>
      </c>
      <c r="D115" s="34" t="s">
        <v>139</v>
      </c>
      <c r="E115" s="110">
        <v>246</v>
      </c>
      <c r="F115" s="110">
        <v>246</v>
      </c>
      <c r="G115" s="274">
        <f t="shared" si="4"/>
        <v>1</v>
      </c>
      <c r="H115" s="276"/>
      <c r="I115" s="276"/>
      <c r="J115" s="277"/>
    </row>
    <row r="116" spans="1:10" s="46" customFormat="1" ht="86.25" customHeight="1">
      <c r="A116" s="63"/>
      <c r="B116" s="64"/>
      <c r="C116" s="64" t="s">
        <v>241</v>
      </c>
      <c r="D116" s="229" t="s">
        <v>242</v>
      </c>
      <c r="E116" s="110">
        <v>48343.2</v>
      </c>
      <c r="F116" s="110">
        <v>48343.2</v>
      </c>
      <c r="G116" s="274">
        <f t="shared" si="4"/>
        <v>1</v>
      </c>
      <c r="H116" s="276"/>
      <c r="I116" s="276"/>
      <c r="J116" s="277"/>
    </row>
    <row r="117" spans="1:10" s="15" customFormat="1" ht="23.25" customHeight="1">
      <c r="A117" s="60" t="s">
        <v>228</v>
      </c>
      <c r="B117" s="61"/>
      <c r="C117" s="61"/>
      <c r="D117" s="33" t="s">
        <v>229</v>
      </c>
      <c r="E117" s="101">
        <f>E118</f>
        <v>1710.21</v>
      </c>
      <c r="F117" s="101">
        <f>F118</f>
        <v>1710.21</v>
      </c>
      <c r="G117" s="267">
        <f t="shared" si="4"/>
        <v>1</v>
      </c>
      <c r="H117" s="111"/>
      <c r="I117" s="111"/>
      <c r="J117" s="275"/>
    </row>
    <row r="118" spans="1:10" s="15" customFormat="1" ht="19.5" customHeight="1">
      <c r="A118" s="60"/>
      <c r="B118" s="61" t="s">
        <v>226</v>
      </c>
      <c r="C118" s="61"/>
      <c r="D118" s="33" t="s">
        <v>227</v>
      </c>
      <c r="E118" s="101">
        <f>E119</f>
        <v>1710.21</v>
      </c>
      <c r="F118" s="101">
        <f>F119</f>
        <v>1710.21</v>
      </c>
      <c r="G118" s="267">
        <f t="shared" si="4"/>
        <v>1</v>
      </c>
      <c r="H118" s="111"/>
      <c r="I118" s="111"/>
      <c r="J118" s="275"/>
    </row>
    <row r="119" spans="1:10" s="46" customFormat="1" ht="27.75" customHeight="1">
      <c r="A119" s="63"/>
      <c r="B119" s="64"/>
      <c r="C119" s="64" t="s">
        <v>862</v>
      </c>
      <c r="D119" s="34" t="s">
        <v>863</v>
      </c>
      <c r="E119" s="110">
        <v>1710.21</v>
      </c>
      <c r="F119" s="110">
        <v>1710.21</v>
      </c>
      <c r="G119" s="274">
        <f t="shared" si="4"/>
        <v>1</v>
      </c>
      <c r="H119" s="276"/>
      <c r="I119" s="276"/>
      <c r="J119" s="277"/>
    </row>
    <row r="120" spans="1:10" s="15" customFormat="1" ht="21.75" customHeight="1">
      <c r="A120" s="60" t="s">
        <v>140</v>
      </c>
      <c r="B120" s="61"/>
      <c r="C120" s="61"/>
      <c r="D120" s="33" t="s">
        <v>141</v>
      </c>
      <c r="E120" s="101">
        <f>E121+E123+E128+E134+E137+E139+E141+E145+E148</f>
        <v>5072940.3</v>
      </c>
      <c r="F120" s="101">
        <f>F121+F123+F128+F134+F137+F139+F141+F145+F148</f>
        <v>5068566.760000001</v>
      </c>
      <c r="G120" s="267">
        <f t="shared" si="3"/>
        <v>0.999137868821362</v>
      </c>
      <c r="H120" s="111">
        <f>H123</f>
        <v>162000</v>
      </c>
      <c r="I120" s="111">
        <f>I123</f>
        <v>162000</v>
      </c>
      <c r="J120" s="275">
        <f>I120/H120</f>
        <v>1</v>
      </c>
    </row>
    <row r="121" spans="1:10" s="15" customFormat="1" ht="21.75" customHeight="1">
      <c r="A121" s="60"/>
      <c r="B121" s="61" t="s">
        <v>233</v>
      </c>
      <c r="C121" s="61"/>
      <c r="D121" s="33" t="s">
        <v>234</v>
      </c>
      <c r="E121" s="101">
        <f>E122</f>
        <v>13313.31</v>
      </c>
      <c r="F121" s="101">
        <f>F122</f>
        <v>13413.31</v>
      </c>
      <c r="G121" s="267">
        <f>F121/E121</f>
        <v>1.0075112800648374</v>
      </c>
      <c r="H121" s="111"/>
      <c r="I121" s="111"/>
      <c r="J121" s="275"/>
    </row>
    <row r="122" spans="1:10" s="15" customFormat="1" ht="21.75" customHeight="1">
      <c r="A122" s="60"/>
      <c r="B122" s="61"/>
      <c r="C122" s="48" t="s">
        <v>862</v>
      </c>
      <c r="D122" s="34" t="s">
        <v>863</v>
      </c>
      <c r="E122" s="110">
        <v>13313.31</v>
      </c>
      <c r="F122" s="110">
        <v>13413.31</v>
      </c>
      <c r="G122" s="274">
        <f>F122/E122</f>
        <v>1.0075112800648374</v>
      </c>
      <c r="H122" s="111"/>
      <c r="I122" s="111"/>
      <c r="J122" s="275"/>
    </row>
    <row r="123" spans="1:10" s="15" customFormat="1" ht="21.75" customHeight="1">
      <c r="A123" s="60"/>
      <c r="B123" s="61" t="s">
        <v>142</v>
      </c>
      <c r="C123" s="61"/>
      <c r="D123" s="33" t="s">
        <v>143</v>
      </c>
      <c r="E123" s="101">
        <f>E124+E125+E126+E127</f>
        <v>321129.36</v>
      </c>
      <c r="F123" s="101">
        <f>F124+F125+F126+F127</f>
        <v>321129.36</v>
      </c>
      <c r="G123" s="267">
        <f t="shared" si="3"/>
        <v>1</v>
      </c>
      <c r="H123" s="111">
        <f>H127</f>
        <v>162000</v>
      </c>
      <c r="I123" s="111">
        <f>I127</f>
        <v>162000</v>
      </c>
      <c r="J123" s="275">
        <f>I123/H123</f>
        <v>1</v>
      </c>
    </row>
    <row r="124" spans="1:10" s="46" customFormat="1" ht="32.25" customHeight="1">
      <c r="A124" s="63"/>
      <c r="B124" s="64"/>
      <c r="C124" s="64" t="s">
        <v>129</v>
      </c>
      <c r="D124" s="34" t="s">
        <v>130</v>
      </c>
      <c r="E124" s="110">
        <v>3500</v>
      </c>
      <c r="F124" s="110">
        <v>3500</v>
      </c>
      <c r="G124" s="274">
        <f t="shared" si="3"/>
        <v>1</v>
      </c>
      <c r="H124" s="276"/>
      <c r="I124" s="276"/>
      <c r="J124" s="277"/>
    </row>
    <row r="125" spans="1:10" s="46" customFormat="1" ht="21.75" customHeight="1">
      <c r="A125" s="63"/>
      <c r="B125" s="64"/>
      <c r="C125" s="64" t="s">
        <v>862</v>
      </c>
      <c r="D125" s="34" t="s">
        <v>863</v>
      </c>
      <c r="E125" s="110">
        <v>3766.36</v>
      </c>
      <c r="F125" s="110">
        <v>3766.36</v>
      </c>
      <c r="G125" s="274">
        <f t="shared" si="3"/>
        <v>1</v>
      </c>
      <c r="H125" s="276"/>
      <c r="I125" s="276"/>
      <c r="J125" s="277"/>
    </row>
    <row r="126" spans="1:10" ht="53.25" customHeight="1">
      <c r="A126" s="47"/>
      <c r="B126" s="48"/>
      <c r="C126" s="48" t="s">
        <v>857</v>
      </c>
      <c r="D126" s="34" t="s">
        <v>345</v>
      </c>
      <c r="E126" s="179">
        <v>313863</v>
      </c>
      <c r="F126" s="109">
        <v>313863</v>
      </c>
      <c r="G126" s="274">
        <f t="shared" si="3"/>
        <v>1</v>
      </c>
      <c r="H126" s="279"/>
      <c r="I126" s="279"/>
      <c r="J126" s="280"/>
    </row>
    <row r="127" spans="1:10" ht="53.25" customHeight="1">
      <c r="A127" s="47"/>
      <c r="B127" s="48"/>
      <c r="C127" s="48" t="s">
        <v>243</v>
      </c>
      <c r="D127" s="34" t="s">
        <v>244</v>
      </c>
      <c r="E127" s="179"/>
      <c r="F127" s="109"/>
      <c r="G127" s="274"/>
      <c r="H127" s="279">
        <v>162000</v>
      </c>
      <c r="I127" s="279">
        <v>162000</v>
      </c>
      <c r="J127" s="280">
        <f>I127/H127</f>
        <v>1</v>
      </c>
    </row>
    <row r="128" spans="1:10" s="15" customFormat="1" ht="56.25" customHeight="1">
      <c r="A128" s="60"/>
      <c r="B128" s="61" t="s">
        <v>144</v>
      </c>
      <c r="C128" s="61"/>
      <c r="D128" s="33" t="s">
        <v>383</v>
      </c>
      <c r="E128" s="101">
        <f>E129+E130+E131+E132+E133</f>
        <v>3990518.63</v>
      </c>
      <c r="F128" s="101">
        <f>F129+F130+F131+F132+F133</f>
        <v>3985738.82</v>
      </c>
      <c r="G128" s="267">
        <f t="shared" si="3"/>
        <v>0.998802208323483</v>
      </c>
      <c r="H128" s="111"/>
      <c r="I128" s="111"/>
      <c r="J128" s="275"/>
    </row>
    <row r="129" spans="1:10" s="46" customFormat="1" ht="78" customHeight="1">
      <c r="A129" s="63"/>
      <c r="B129" s="64"/>
      <c r="C129" s="64" t="s">
        <v>245</v>
      </c>
      <c r="D129" s="229" t="s">
        <v>246</v>
      </c>
      <c r="E129" s="110">
        <v>2000</v>
      </c>
      <c r="F129" s="110">
        <v>1243</v>
      </c>
      <c r="G129" s="274">
        <f t="shared" si="3"/>
        <v>0.6215</v>
      </c>
      <c r="H129" s="276"/>
      <c r="I129" s="276"/>
      <c r="J129" s="277"/>
    </row>
    <row r="130" spans="1:10" s="46" customFormat="1" ht="31.5" customHeight="1">
      <c r="A130" s="63"/>
      <c r="B130" s="64"/>
      <c r="C130" s="64" t="s">
        <v>862</v>
      </c>
      <c r="D130" s="34" t="s">
        <v>863</v>
      </c>
      <c r="E130" s="110">
        <v>1478.63</v>
      </c>
      <c r="F130" s="110">
        <v>1207.48</v>
      </c>
      <c r="G130" s="274">
        <f t="shared" si="3"/>
        <v>0.8166207908672216</v>
      </c>
      <c r="H130" s="276"/>
      <c r="I130" s="276"/>
      <c r="J130" s="277"/>
    </row>
    <row r="131" spans="1:10" ht="54" customHeight="1">
      <c r="A131" s="47"/>
      <c r="B131" s="48"/>
      <c r="C131" s="48" t="s">
        <v>857</v>
      </c>
      <c r="D131" s="34" t="s">
        <v>345</v>
      </c>
      <c r="E131" s="179">
        <v>3964040</v>
      </c>
      <c r="F131" s="109">
        <v>3964040</v>
      </c>
      <c r="G131" s="274">
        <f t="shared" si="3"/>
        <v>1</v>
      </c>
      <c r="H131" s="279"/>
      <c r="I131" s="279"/>
      <c r="J131" s="280"/>
    </row>
    <row r="132" spans="1:10" ht="51.75" customHeight="1">
      <c r="A132" s="47"/>
      <c r="B132" s="48"/>
      <c r="C132" s="48" t="s">
        <v>858</v>
      </c>
      <c r="D132" s="34" t="s">
        <v>859</v>
      </c>
      <c r="E132" s="179">
        <v>10000</v>
      </c>
      <c r="F132" s="109">
        <v>9944.34</v>
      </c>
      <c r="G132" s="274">
        <f t="shared" si="3"/>
        <v>0.994434</v>
      </c>
      <c r="H132" s="279"/>
      <c r="I132" s="279"/>
      <c r="J132" s="280"/>
    </row>
    <row r="133" spans="1:10" ht="76.5" customHeight="1">
      <c r="A133" s="47"/>
      <c r="B133" s="48"/>
      <c r="C133" s="48" t="s">
        <v>68</v>
      </c>
      <c r="D133" s="34" t="s">
        <v>774</v>
      </c>
      <c r="E133" s="179">
        <v>13000</v>
      </c>
      <c r="F133" s="109">
        <v>9304</v>
      </c>
      <c r="G133" s="274">
        <f t="shared" si="3"/>
        <v>0.7156923076923077</v>
      </c>
      <c r="H133" s="279"/>
      <c r="I133" s="279"/>
      <c r="J133" s="280"/>
    </row>
    <row r="134" spans="1:10" s="15" customFormat="1" ht="59.25" customHeight="1">
      <c r="A134" s="60"/>
      <c r="B134" s="61" t="s">
        <v>145</v>
      </c>
      <c r="C134" s="61"/>
      <c r="D134" s="97" t="s">
        <v>481</v>
      </c>
      <c r="E134" s="101">
        <f>E135+E136</f>
        <v>20443</v>
      </c>
      <c r="F134" s="101">
        <f>F135+F136</f>
        <v>20097.63</v>
      </c>
      <c r="G134" s="267">
        <f t="shared" si="3"/>
        <v>0.9831057085554958</v>
      </c>
      <c r="H134" s="111"/>
      <c r="I134" s="111"/>
      <c r="J134" s="275"/>
    </row>
    <row r="135" spans="1:10" s="15" customFormat="1" ht="58.5" customHeight="1">
      <c r="A135" s="60"/>
      <c r="B135" s="61"/>
      <c r="C135" s="48" t="s">
        <v>857</v>
      </c>
      <c r="D135" s="34" t="s">
        <v>345</v>
      </c>
      <c r="E135" s="179">
        <v>5803</v>
      </c>
      <c r="F135" s="110">
        <v>5569.2</v>
      </c>
      <c r="G135" s="274">
        <f t="shared" si="3"/>
        <v>0.9597104945717732</v>
      </c>
      <c r="H135" s="111"/>
      <c r="I135" s="111"/>
      <c r="J135" s="275"/>
    </row>
    <row r="136" spans="1:10" ht="43.5" customHeight="1">
      <c r="A136" s="47"/>
      <c r="B136" s="48"/>
      <c r="C136" s="48" t="s">
        <v>138</v>
      </c>
      <c r="D136" s="34" t="s">
        <v>139</v>
      </c>
      <c r="E136" s="179">
        <v>14640</v>
      </c>
      <c r="F136" s="109">
        <v>14528.43</v>
      </c>
      <c r="G136" s="274">
        <f t="shared" si="3"/>
        <v>0.9923790983606557</v>
      </c>
      <c r="H136" s="279"/>
      <c r="I136" s="279"/>
      <c r="J136" s="280"/>
    </row>
    <row r="137" spans="1:10" s="15" customFormat="1" ht="30" customHeight="1">
      <c r="A137" s="60"/>
      <c r="B137" s="61" t="s">
        <v>146</v>
      </c>
      <c r="C137" s="61"/>
      <c r="D137" s="33" t="s">
        <v>148</v>
      </c>
      <c r="E137" s="101">
        <f>E138</f>
        <v>87456</v>
      </c>
      <c r="F137" s="101">
        <f>F138</f>
        <v>87456</v>
      </c>
      <c r="G137" s="267">
        <f t="shared" si="3"/>
        <v>1</v>
      </c>
      <c r="H137" s="111"/>
      <c r="I137" s="111"/>
      <c r="J137" s="275"/>
    </row>
    <row r="138" spans="1:10" ht="37.5" customHeight="1">
      <c r="A138" s="47"/>
      <c r="B138" s="48"/>
      <c r="C138" s="48" t="s">
        <v>138</v>
      </c>
      <c r="D138" s="34" t="s">
        <v>139</v>
      </c>
      <c r="E138" s="110">
        <v>87456</v>
      </c>
      <c r="F138" s="109">
        <v>87456</v>
      </c>
      <c r="G138" s="274">
        <f t="shared" si="3"/>
        <v>1</v>
      </c>
      <c r="H138" s="279"/>
      <c r="I138" s="279"/>
      <c r="J138" s="280"/>
    </row>
    <row r="139" spans="1:10" s="81" customFormat="1" ht="23.25" customHeight="1">
      <c r="A139" s="134"/>
      <c r="B139" s="135" t="s">
        <v>572</v>
      </c>
      <c r="C139" s="135"/>
      <c r="D139" s="35" t="s">
        <v>573</v>
      </c>
      <c r="E139" s="101">
        <f>E140</f>
        <v>168264</v>
      </c>
      <c r="F139" s="106">
        <f>F140</f>
        <v>168249.37</v>
      </c>
      <c r="G139" s="274">
        <f t="shared" si="3"/>
        <v>0.9999130532971996</v>
      </c>
      <c r="H139" s="111"/>
      <c r="I139" s="111"/>
      <c r="J139" s="275"/>
    </row>
    <row r="140" spans="1:10" ht="37.5" customHeight="1">
      <c r="A140" s="47"/>
      <c r="B140" s="48"/>
      <c r="C140" s="48" t="s">
        <v>138</v>
      </c>
      <c r="D140" s="34" t="s">
        <v>139</v>
      </c>
      <c r="E140" s="179">
        <v>168264</v>
      </c>
      <c r="F140" s="109">
        <v>168249.37</v>
      </c>
      <c r="G140" s="274">
        <f t="shared" si="3"/>
        <v>0.9999130532971996</v>
      </c>
      <c r="H140" s="279"/>
      <c r="I140" s="279"/>
      <c r="J140" s="280"/>
    </row>
    <row r="141" spans="1:10" s="15" customFormat="1" ht="21.75" customHeight="1">
      <c r="A141" s="60"/>
      <c r="B141" s="61" t="s">
        <v>149</v>
      </c>
      <c r="C141" s="61"/>
      <c r="D141" s="33" t="s">
        <v>150</v>
      </c>
      <c r="E141" s="101">
        <f>E142+E143+E144</f>
        <v>145380</v>
      </c>
      <c r="F141" s="101">
        <f>F142+F143+F144</f>
        <v>145526.12</v>
      </c>
      <c r="G141" s="267">
        <f t="shared" si="3"/>
        <v>1.0010050901086807</v>
      </c>
      <c r="H141" s="111"/>
      <c r="I141" s="111"/>
      <c r="J141" s="275"/>
    </row>
    <row r="142" spans="1:10" s="15" customFormat="1" ht="21.75" customHeight="1">
      <c r="A142" s="60"/>
      <c r="B142" s="61"/>
      <c r="C142" s="64" t="s">
        <v>125</v>
      </c>
      <c r="D142" s="34" t="s">
        <v>126</v>
      </c>
      <c r="E142" s="101"/>
      <c r="F142" s="110">
        <v>131.12</v>
      </c>
      <c r="G142" s="274"/>
      <c r="H142" s="111"/>
      <c r="I142" s="111"/>
      <c r="J142" s="275"/>
    </row>
    <row r="143" spans="1:10" s="15" customFormat="1" ht="21.75" customHeight="1">
      <c r="A143" s="60"/>
      <c r="B143" s="61"/>
      <c r="C143" s="48" t="s">
        <v>862</v>
      </c>
      <c r="D143" s="34" t="s">
        <v>863</v>
      </c>
      <c r="E143" s="110">
        <v>148</v>
      </c>
      <c r="F143" s="110">
        <v>163</v>
      </c>
      <c r="G143" s="274">
        <f t="shared" si="3"/>
        <v>1.1013513513513513</v>
      </c>
      <c r="H143" s="111"/>
      <c r="I143" s="111"/>
      <c r="J143" s="275"/>
    </row>
    <row r="144" spans="1:10" ht="39" customHeight="1">
      <c r="A144" s="47"/>
      <c r="B144" s="48"/>
      <c r="C144" s="48" t="s">
        <v>138</v>
      </c>
      <c r="D144" s="34" t="s">
        <v>139</v>
      </c>
      <c r="E144" s="179">
        <v>145232</v>
      </c>
      <c r="F144" s="109">
        <v>145232</v>
      </c>
      <c r="G144" s="274">
        <f t="shared" si="3"/>
        <v>1</v>
      </c>
      <c r="H144" s="279"/>
      <c r="I144" s="279"/>
      <c r="J144" s="280"/>
    </row>
    <row r="145" spans="1:10" s="15" customFormat="1" ht="29.25" customHeight="1">
      <c r="A145" s="60"/>
      <c r="B145" s="61" t="s">
        <v>151</v>
      </c>
      <c r="C145" s="61"/>
      <c r="D145" s="33" t="s">
        <v>152</v>
      </c>
      <c r="E145" s="101">
        <f>E146+E147</f>
        <v>56376</v>
      </c>
      <c r="F145" s="101">
        <f>F146+F147</f>
        <v>53567.25</v>
      </c>
      <c r="G145" s="267">
        <f t="shared" si="3"/>
        <v>0.9501782673478075</v>
      </c>
      <c r="H145" s="111"/>
      <c r="I145" s="111"/>
      <c r="J145" s="275"/>
    </row>
    <row r="146" spans="1:10" s="46" customFormat="1" ht="29.25" customHeight="1">
      <c r="A146" s="63"/>
      <c r="B146" s="64"/>
      <c r="C146" s="64" t="s">
        <v>135</v>
      </c>
      <c r="D146" s="34" t="s">
        <v>471</v>
      </c>
      <c r="E146" s="110">
        <v>9536</v>
      </c>
      <c r="F146" s="110">
        <v>10571.25</v>
      </c>
      <c r="G146" s="274">
        <f t="shared" si="3"/>
        <v>1.1085622902684564</v>
      </c>
      <c r="H146" s="276"/>
      <c r="I146" s="276"/>
      <c r="J146" s="277"/>
    </row>
    <row r="147" spans="1:10" ht="52.5" customHeight="1">
      <c r="A147" s="47"/>
      <c r="B147" s="48"/>
      <c r="C147" s="48" t="s">
        <v>857</v>
      </c>
      <c r="D147" s="34" t="s">
        <v>345</v>
      </c>
      <c r="E147" s="179">
        <v>46840</v>
      </c>
      <c r="F147" s="109">
        <v>42996</v>
      </c>
      <c r="G147" s="274">
        <f t="shared" si="3"/>
        <v>0.917933390264731</v>
      </c>
      <c r="H147" s="279"/>
      <c r="I147" s="279"/>
      <c r="J147" s="280"/>
    </row>
    <row r="148" spans="1:10" s="15" customFormat="1" ht="21.75" customHeight="1">
      <c r="A148" s="60"/>
      <c r="B148" s="61" t="s">
        <v>153</v>
      </c>
      <c r="C148" s="61"/>
      <c r="D148" s="33" t="s">
        <v>833</v>
      </c>
      <c r="E148" s="101">
        <f>E149+E150+E151</f>
        <v>270060</v>
      </c>
      <c r="F148" s="101">
        <f>F149+F150+F151</f>
        <v>273388.9</v>
      </c>
      <c r="G148" s="267">
        <f t="shared" si="3"/>
        <v>1.0123265200325855</v>
      </c>
      <c r="H148" s="111"/>
      <c r="I148" s="111"/>
      <c r="J148" s="275"/>
    </row>
    <row r="149" spans="1:10" ht="21.75" customHeight="1">
      <c r="A149" s="47"/>
      <c r="B149" s="48"/>
      <c r="C149" s="48" t="s">
        <v>862</v>
      </c>
      <c r="D149" s="34" t="s">
        <v>154</v>
      </c>
      <c r="E149" s="179">
        <v>10160</v>
      </c>
      <c r="F149" s="109">
        <v>13488.9</v>
      </c>
      <c r="G149" s="274">
        <f t="shared" si="3"/>
        <v>1.3276476377952755</v>
      </c>
      <c r="H149" s="279"/>
      <c r="I149" s="279"/>
      <c r="J149" s="280"/>
    </row>
    <row r="150" spans="1:10" ht="58.5" customHeight="1">
      <c r="A150" s="47"/>
      <c r="B150" s="48"/>
      <c r="C150" s="48" t="s">
        <v>857</v>
      </c>
      <c r="D150" s="34" t="s">
        <v>345</v>
      </c>
      <c r="E150" s="179">
        <v>9900</v>
      </c>
      <c r="F150" s="109">
        <v>9900</v>
      </c>
      <c r="G150" s="274">
        <f t="shared" si="3"/>
        <v>1</v>
      </c>
      <c r="H150" s="279"/>
      <c r="I150" s="279"/>
      <c r="J150" s="280"/>
    </row>
    <row r="151" spans="1:10" ht="39.75" customHeight="1">
      <c r="A151" s="47"/>
      <c r="B151" s="48"/>
      <c r="C151" s="48" t="s">
        <v>138</v>
      </c>
      <c r="D151" s="34" t="s">
        <v>139</v>
      </c>
      <c r="E151" s="179">
        <v>250000</v>
      </c>
      <c r="F151" s="109">
        <v>250000</v>
      </c>
      <c r="G151" s="274">
        <f t="shared" si="3"/>
        <v>1</v>
      </c>
      <c r="H151" s="279"/>
      <c r="I151" s="279"/>
      <c r="J151" s="280"/>
    </row>
    <row r="152" spans="1:10" s="81" customFormat="1" ht="27" customHeight="1">
      <c r="A152" s="134" t="s">
        <v>385</v>
      </c>
      <c r="B152" s="135"/>
      <c r="C152" s="135"/>
      <c r="D152" s="35" t="s">
        <v>389</v>
      </c>
      <c r="E152" s="101">
        <f>E153</f>
        <v>349844.44</v>
      </c>
      <c r="F152" s="106">
        <f>F153</f>
        <v>349755.78</v>
      </c>
      <c r="G152" s="267">
        <f t="shared" si="3"/>
        <v>0.9997465730768796</v>
      </c>
      <c r="H152" s="111">
        <f>H153</f>
        <v>11089</v>
      </c>
      <c r="I152" s="111">
        <f>I153</f>
        <v>8429.19</v>
      </c>
      <c r="J152" s="275">
        <f>I152/H152</f>
        <v>0.7601397781585355</v>
      </c>
    </row>
    <row r="153" spans="1:10" ht="25.5" customHeight="1">
      <c r="A153" s="47"/>
      <c r="B153" s="135" t="s">
        <v>386</v>
      </c>
      <c r="C153" s="135"/>
      <c r="D153" s="35" t="s">
        <v>833</v>
      </c>
      <c r="E153" s="101">
        <f>E155+E156+E157+E158</f>
        <v>349844.44</v>
      </c>
      <c r="F153" s="106">
        <f>F154+F155+F156+F157+F158</f>
        <v>349755.78</v>
      </c>
      <c r="G153" s="267">
        <f t="shared" si="3"/>
        <v>0.9997465730768796</v>
      </c>
      <c r="H153" s="111">
        <f>H157+H158</f>
        <v>11089</v>
      </c>
      <c r="I153" s="111">
        <f>I157+I158</f>
        <v>8429.19</v>
      </c>
      <c r="J153" s="275">
        <f>I153/H153</f>
        <v>0.7601397781585355</v>
      </c>
    </row>
    <row r="154" spans="1:10" s="46" customFormat="1" ht="25.5" customHeight="1">
      <c r="A154" s="63"/>
      <c r="B154" s="64"/>
      <c r="C154" s="64" t="s">
        <v>125</v>
      </c>
      <c r="D154" s="34" t="s">
        <v>126</v>
      </c>
      <c r="E154" s="110"/>
      <c r="F154" s="110">
        <v>20.21</v>
      </c>
      <c r="G154" s="274"/>
      <c r="H154" s="276"/>
      <c r="I154" s="276"/>
      <c r="J154" s="277"/>
    </row>
    <row r="155" spans="1:10" s="15" customFormat="1" ht="58.5" customHeight="1">
      <c r="A155" s="60"/>
      <c r="B155" s="61"/>
      <c r="C155" s="64" t="s">
        <v>381</v>
      </c>
      <c r="D155" s="100" t="s">
        <v>585</v>
      </c>
      <c r="E155" s="179">
        <v>322530.81</v>
      </c>
      <c r="F155" s="110">
        <v>322428.63</v>
      </c>
      <c r="G155" s="274">
        <f t="shared" si="3"/>
        <v>0.9996831930568122</v>
      </c>
      <c r="H155" s="111"/>
      <c r="I155" s="111"/>
      <c r="J155" s="275"/>
    </row>
    <row r="156" spans="1:10" s="15" customFormat="1" ht="101.25" customHeight="1">
      <c r="A156" s="60"/>
      <c r="B156" s="61"/>
      <c r="C156" s="64" t="s">
        <v>247</v>
      </c>
      <c r="D156" s="100" t="s">
        <v>248</v>
      </c>
      <c r="E156" s="179">
        <v>27313.63</v>
      </c>
      <c r="F156" s="110">
        <v>27306.94</v>
      </c>
      <c r="G156" s="274">
        <f t="shared" si="3"/>
        <v>0.9997550673418362</v>
      </c>
      <c r="H156" s="111"/>
      <c r="I156" s="111"/>
      <c r="J156" s="275"/>
    </row>
    <row r="157" spans="1:10" s="15" customFormat="1" ht="58.5" customHeight="1">
      <c r="A157" s="60"/>
      <c r="B157" s="61"/>
      <c r="C157" s="178" t="s">
        <v>619</v>
      </c>
      <c r="D157" s="100" t="s">
        <v>584</v>
      </c>
      <c r="E157" s="179"/>
      <c r="F157" s="110"/>
      <c r="G157" s="274"/>
      <c r="H157" s="179">
        <v>9425.65</v>
      </c>
      <c r="I157" s="110">
        <v>7164.81</v>
      </c>
      <c r="J157" s="274">
        <f>I157/H157</f>
        <v>0.7601396190183171</v>
      </c>
    </row>
    <row r="158" spans="1:10" s="15" customFormat="1" ht="102" customHeight="1">
      <c r="A158" s="60"/>
      <c r="B158" s="61"/>
      <c r="C158" s="48" t="s">
        <v>249</v>
      </c>
      <c r="D158" s="100" t="s">
        <v>250</v>
      </c>
      <c r="E158" s="179"/>
      <c r="F158" s="110"/>
      <c r="G158" s="274"/>
      <c r="H158" s="179">
        <v>1663.35</v>
      </c>
      <c r="I158" s="110">
        <v>1264.38</v>
      </c>
      <c r="J158" s="274">
        <f>I158/H158</f>
        <v>0.7601406799531067</v>
      </c>
    </row>
    <row r="159" spans="1:10" s="15" customFormat="1" ht="24" customHeight="1">
      <c r="A159" s="60" t="s">
        <v>155</v>
      </c>
      <c r="B159" s="61"/>
      <c r="C159" s="61"/>
      <c r="D159" s="33" t="s">
        <v>975</v>
      </c>
      <c r="E159" s="101">
        <f>E160</f>
        <v>104965</v>
      </c>
      <c r="F159" s="101">
        <f>F160</f>
        <v>104421.64</v>
      </c>
      <c r="G159" s="267">
        <f>F159/E159</f>
        <v>0.994823417329586</v>
      </c>
      <c r="H159" s="111"/>
      <c r="I159" s="111"/>
      <c r="J159" s="275"/>
    </row>
    <row r="160" spans="1:10" s="15" customFormat="1" ht="24" customHeight="1">
      <c r="A160" s="60"/>
      <c r="B160" s="61" t="s">
        <v>230</v>
      </c>
      <c r="C160" s="61"/>
      <c r="D160" s="33" t="s">
        <v>231</v>
      </c>
      <c r="E160" s="101">
        <f>E161</f>
        <v>104965</v>
      </c>
      <c r="F160" s="101">
        <f>F161</f>
        <v>104421.64</v>
      </c>
      <c r="G160" s="267">
        <f>F160/E160</f>
        <v>0.994823417329586</v>
      </c>
      <c r="H160" s="111"/>
      <c r="I160" s="111"/>
      <c r="J160" s="275"/>
    </row>
    <row r="161" spans="1:10" s="15" customFormat="1" ht="38.25">
      <c r="A161" s="60"/>
      <c r="B161" s="61"/>
      <c r="C161" s="48" t="s">
        <v>138</v>
      </c>
      <c r="D161" s="34" t="s">
        <v>139</v>
      </c>
      <c r="E161" s="110">
        <v>104965</v>
      </c>
      <c r="F161" s="110">
        <v>104421.64</v>
      </c>
      <c r="G161" s="274">
        <f>F161/E161</f>
        <v>0.994823417329586</v>
      </c>
      <c r="H161" s="111"/>
      <c r="I161" s="111"/>
      <c r="J161" s="275"/>
    </row>
    <row r="162" spans="1:10" s="15" customFormat="1" ht="25.5">
      <c r="A162" s="60" t="s">
        <v>163</v>
      </c>
      <c r="B162" s="61"/>
      <c r="C162" s="61"/>
      <c r="D162" s="33" t="s">
        <v>574</v>
      </c>
      <c r="E162" s="101">
        <f>E163+E168+E171+E174+E177</f>
        <v>733770.8400000001</v>
      </c>
      <c r="F162" s="101">
        <f>F163+F168+F171+F174+F177</f>
        <v>733866.41</v>
      </c>
      <c r="G162" s="267">
        <f>F162/E162</f>
        <v>1.0001302450230918</v>
      </c>
      <c r="H162" s="111">
        <f>H163+H171</f>
        <v>14466573.3</v>
      </c>
      <c r="I162" s="111">
        <f>I163+I171</f>
        <v>14589541.08</v>
      </c>
      <c r="J162" s="275">
        <f>I162/H162</f>
        <v>1.008500131817671</v>
      </c>
    </row>
    <row r="163" spans="1:10" s="15" customFormat="1" ht="21.75" customHeight="1">
      <c r="A163" s="60"/>
      <c r="B163" s="61" t="s">
        <v>165</v>
      </c>
      <c r="C163" s="61"/>
      <c r="D163" s="33" t="s">
        <v>332</v>
      </c>
      <c r="E163" s="101">
        <f>E164+E165</f>
        <v>541765</v>
      </c>
      <c r="F163" s="101">
        <f>F164+F165</f>
        <v>541932.9600000001</v>
      </c>
      <c r="G163" s="267">
        <f t="shared" si="3"/>
        <v>1.0003100237187712</v>
      </c>
      <c r="H163" s="111">
        <f>H166+H167</f>
        <v>14462073.3</v>
      </c>
      <c r="I163" s="111">
        <f>I166+I167</f>
        <v>14585041.08</v>
      </c>
      <c r="J163" s="275">
        <f>I163/H163</f>
        <v>1.00850277670768</v>
      </c>
    </row>
    <row r="164" spans="1:10" s="46" customFormat="1" ht="28.5" customHeight="1">
      <c r="A164" s="63"/>
      <c r="B164" s="64"/>
      <c r="C164" s="64" t="s">
        <v>71</v>
      </c>
      <c r="D164" s="34" t="s">
        <v>622</v>
      </c>
      <c r="E164" s="110">
        <v>3936</v>
      </c>
      <c r="F164" s="110">
        <v>3936.4</v>
      </c>
      <c r="G164" s="274">
        <f t="shared" si="3"/>
        <v>1.0001016260162603</v>
      </c>
      <c r="H164" s="276"/>
      <c r="I164" s="276"/>
      <c r="J164" s="277"/>
    </row>
    <row r="165" spans="1:10" s="46" customFormat="1" ht="21.75" customHeight="1">
      <c r="A165" s="63"/>
      <c r="B165" s="64"/>
      <c r="C165" s="64" t="s">
        <v>862</v>
      </c>
      <c r="D165" s="34" t="s">
        <v>154</v>
      </c>
      <c r="E165" s="179">
        <v>537829</v>
      </c>
      <c r="F165" s="110">
        <v>537996.56</v>
      </c>
      <c r="G165" s="274">
        <f aca="true" t="shared" si="5" ref="G165:G193">F165/E165</f>
        <v>1.0003115488380137</v>
      </c>
      <c r="H165" s="279"/>
      <c r="I165" s="279"/>
      <c r="J165" s="280"/>
    </row>
    <row r="166" spans="1:10" s="46" customFormat="1" ht="63" customHeight="1">
      <c r="A166" s="63"/>
      <c r="B166" s="64"/>
      <c r="C166" s="64" t="s">
        <v>619</v>
      </c>
      <c r="D166" s="100" t="s">
        <v>587</v>
      </c>
      <c r="E166" s="179"/>
      <c r="F166" s="110"/>
      <c r="G166" s="274"/>
      <c r="H166" s="279">
        <v>14294973.3</v>
      </c>
      <c r="I166" s="279">
        <v>14410391.08</v>
      </c>
      <c r="J166" s="280">
        <f>I166/H166</f>
        <v>1.0080740115827989</v>
      </c>
    </row>
    <row r="167" spans="1:10" ht="52.5" customHeight="1">
      <c r="A167" s="47"/>
      <c r="B167" s="48"/>
      <c r="C167" s="48" t="s">
        <v>590</v>
      </c>
      <c r="D167" s="34" t="s">
        <v>591</v>
      </c>
      <c r="E167" s="179"/>
      <c r="F167" s="109"/>
      <c r="G167" s="274"/>
      <c r="H167" s="279">
        <v>167100</v>
      </c>
      <c r="I167" s="279">
        <v>174650</v>
      </c>
      <c r="J167" s="280">
        <f>I167/H167</f>
        <v>1.045182525433872</v>
      </c>
    </row>
    <row r="168" spans="1:10" s="15" customFormat="1" ht="21.75" customHeight="1">
      <c r="A168" s="60"/>
      <c r="B168" s="61" t="s">
        <v>166</v>
      </c>
      <c r="C168" s="61"/>
      <c r="D168" s="33" t="s">
        <v>167</v>
      </c>
      <c r="E168" s="101">
        <f>E169+E170</f>
        <v>76931.41</v>
      </c>
      <c r="F168" s="101">
        <f>F169+F170</f>
        <v>76931.41</v>
      </c>
      <c r="G168" s="274">
        <f t="shared" si="5"/>
        <v>1</v>
      </c>
      <c r="H168" s="111"/>
      <c r="I168" s="111"/>
      <c r="J168" s="275"/>
    </row>
    <row r="169" spans="1:10" ht="38.25" customHeight="1">
      <c r="A169" s="47"/>
      <c r="B169" s="48"/>
      <c r="C169" s="48" t="s">
        <v>976</v>
      </c>
      <c r="D169" s="34" t="s">
        <v>697</v>
      </c>
      <c r="E169" s="179">
        <v>66931.41</v>
      </c>
      <c r="F169" s="109">
        <v>66931.41</v>
      </c>
      <c r="G169" s="274">
        <f t="shared" si="5"/>
        <v>1</v>
      </c>
      <c r="H169" s="279"/>
      <c r="I169" s="279"/>
      <c r="J169" s="280"/>
    </row>
    <row r="170" spans="1:10" ht="54.75" customHeight="1">
      <c r="A170" s="47"/>
      <c r="B170" s="48"/>
      <c r="C170" s="48" t="s">
        <v>698</v>
      </c>
      <c r="D170" s="34" t="s">
        <v>699</v>
      </c>
      <c r="E170" s="179">
        <v>10000</v>
      </c>
      <c r="F170" s="109">
        <v>10000</v>
      </c>
      <c r="G170" s="274">
        <f t="shared" si="5"/>
        <v>1</v>
      </c>
      <c r="H170" s="279"/>
      <c r="I170" s="279"/>
      <c r="J170" s="280"/>
    </row>
    <row r="171" spans="1:10" s="15" customFormat="1" ht="20.25" customHeight="1">
      <c r="A171" s="60"/>
      <c r="B171" s="61" t="s">
        <v>257</v>
      </c>
      <c r="C171" s="61"/>
      <c r="D171" s="33" t="s">
        <v>337</v>
      </c>
      <c r="E171" s="101">
        <f>E172</f>
        <v>2924</v>
      </c>
      <c r="F171" s="101">
        <f>F172</f>
        <v>2924.34</v>
      </c>
      <c r="G171" s="274">
        <f t="shared" si="5"/>
        <v>1.0001162790697675</v>
      </c>
      <c r="H171" s="111">
        <f>H173</f>
        <v>4500</v>
      </c>
      <c r="I171" s="111">
        <f>I173</f>
        <v>4500</v>
      </c>
      <c r="J171" s="275">
        <f>I171/H171</f>
        <v>1</v>
      </c>
    </row>
    <row r="172" spans="1:10" ht="25.5" customHeight="1">
      <c r="A172" s="47"/>
      <c r="B172" s="48"/>
      <c r="C172" s="64" t="s">
        <v>71</v>
      </c>
      <c r="D172" s="34" t="s">
        <v>622</v>
      </c>
      <c r="E172" s="179">
        <v>2924</v>
      </c>
      <c r="F172" s="109">
        <v>2924.34</v>
      </c>
      <c r="G172" s="274">
        <f t="shared" si="5"/>
        <v>1.0001162790697675</v>
      </c>
      <c r="H172" s="279"/>
      <c r="I172" s="279"/>
      <c r="J172" s="280"/>
    </row>
    <row r="173" spans="1:10" ht="51.75" customHeight="1">
      <c r="A173" s="47"/>
      <c r="B173" s="48"/>
      <c r="C173" s="64" t="s">
        <v>590</v>
      </c>
      <c r="D173" s="34" t="s">
        <v>591</v>
      </c>
      <c r="E173" s="179"/>
      <c r="F173" s="109"/>
      <c r="G173" s="274"/>
      <c r="H173" s="279">
        <v>4500</v>
      </c>
      <c r="I173" s="279">
        <v>4500</v>
      </c>
      <c r="J173" s="280">
        <f>I173/H173</f>
        <v>1</v>
      </c>
    </row>
    <row r="174" spans="1:10" s="15" customFormat="1" ht="38.25" customHeight="1">
      <c r="A174" s="60"/>
      <c r="B174" s="61" t="s">
        <v>69</v>
      </c>
      <c r="C174" s="61"/>
      <c r="D174" s="33" t="s">
        <v>70</v>
      </c>
      <c r="E174" s="101">
        <f>E175+E176</f>
        <v>111150.43</v>
      </c>
      <c r="F174" s="101">
        <f>F175+F176</f>
        <v>111150.32999999999</v>
      </c>
      <c r="G174" s="274">
        <f t="shared" si="5"/>
        <v>0.9999991003183702</v>
      </c>
      <c r="H174" s="111"/>
      <c r="I174" s="111"/>
      <c r="J174" s="275"/>
    </row>
    <row r="175" spans="1:10" ht="38.25" customHeight="1">
      <c r="A175" s="47"/>
      <c r="B175" s="48"/>
      <c r="C175" s="48" t="s">
        <v>71</v>
      </c>
      <c r="D175" s="34" t="s">
        <v>622</v>
      </c>
      <c r="E175" s="179">
        <v>38815</v>
      </c>
      <c r="F175" s="109">
        <v>38814.9</v>
      </c>
      <c r="G175" s="274">
        <f t="shared" si="5"/>
        <v>0.9999974236764138</v>
      </c>
      <c r="H175" s="279"/>
      <c r="I175" s="279"/>
      <c r="J175" s="280"/>
    </row>
    <row r="176" spans="1:10" ht="38.25" customHeight="1">
      <c r="A176" s="47"/>
      <c r="B176" s="48"/>
      <c r="C176" s="48" t="s">
        <v>841</v>
      </c>
      <c r="D176" s="34" t="s">
        <v>861</v>
      </c>
      <c r="E176" s="179">
        <v>72335.43</v>
      </c>
      <c r="F176" s="109">
        <v>72335.43</v>
      </c>
      <c r="G176" s="274">
        <f t="shared" si="5"/>
        <v>1</v>
      </c>
      <c r="H176" s="279"/>
      <c r="I176" s="279"/>
      <c r="J176" s="280"/>
    </row>
    <row r="177" spans="1:10" s="15" customFormat="1" ht="24" customHeight="1">
      <c r="A177" s="60"/>
      <c r="B177" s="61" t="s">
        <v>168</v>
      </c>
      <c r="C177" s="61"/>
      <c r="D177" s="33" t="s">
        <v>169</v>
      </c>
      <c r="E177" s="101">
        <f>E178</f>
        <v>1000</v>
      </c>
      <c r="F177" s="101">
        <f>F178</f>
        <v>927.37</v>
      </c>
      <c r="G177" s="274"/>
      <c r="H177" s="111"/>
      <c r="I177" s="111"/>
      <c r="J177" s="275"/>
    </row>
    <row r="178" spans="1:10" ht="26.25" customHeight="1">
      <c r="A178" s="47"/>
      <c r="B178" s="48"/>
      <c r="C178" s="48" t="s">
        <v>170</v>
      </c>
      <c r="D178" s="34" t="s">
        <v>171</v>
      </c>
      <c r="E178" s="179">
        <v>1000</v>
      </c>
      <c r="F178" s="109">
        <v>927.37</v>
      </c>
      <c r="G178" s="274">
        <f t="shared" si="5"/>
        <v>0.92737</v>
      </c>
      <c r="H178" s="279"/>
      <c r="I178" s="279"/>
      <c r="J178" s="280"/>
    </row>
    <row r="179" spans="1:10" s="15" customFormat="1" ht="29.25" customHeight="1">
      <c r="A179" s="60" t="s">
        <v>172</v>
      </c>
      <c r="B179" s="61"/>
      <c r="C179" s="61"/>
      <c r="D179" s="33" t="s">
        <v>173</v>
      </c>
      <c r="E179" s="101">
        <f>E180+E183+E185</f>
        <v>45472</v>
      </c>
      <c r="F179" s="101">
        <f>F180+F183+F185</f>
        <v>45311.5</v>
      </c>
      <c r="G179" s="267">
        <f t="shared" si="5"/>
        <v>0.9964703553835327</v>
      </c>
      <c r="H179" s="111">
        <f>H180</f>
        <v>500000</v>
      </c>
      <c r="I179" s="111">
        <f>I180</f>
        <v>500000</v>
      </c>
      <c r="J179" s="275">
        <f>I179/H179</f>
        <v>1</v>
      </c>
    </row>
    <row r="180" spans="1:10" s="15" customFormat="1" ht="19.5" customHeight="1">
      <c r="A180" s="60"/>
      <c r="B180" s="61" t="s">
        <v>184</v>
      </c>
      <c r="C180" s="61"/>
      <c r="D180" s="33" t="s">
        <v>185</v>
      </c>
      <c r="E180" s="101">
        <f>E181</f>
        <v>289</v>
      </c>
      <c r="F180" s="101">
        <f>F181</f>
        <v>289.05</v>
      </c>
      <c r="G180" s="267">
        <f t="shared" si="5"/>
        <v>1.0001730103806228</v>
      </c>
      <c r="H180" s="111">
        <f>H182</f>
        <v>500000</v>
      </c>
      <c r="I180" s="111">
        <f>I182</f>
        <v>500000</v>
      </c>
      <c r="J180" s="275">
        <f>I180/H180</f>
        <v>1</v>
      </c>
    </row>
    <row r="181" spans="1:10" s="46" customFormat="1" ht="31.5" customHeight="1">
      <c r="A181" s="63"/>
      <c r="B181" s="64"/>
      <c r="C181" s="64" t="s">
        <v>71</v>
      </c>
      <c r="D181" s="34" t="s">
        <v>622</v>
      </c>
      <c r="E181" s="110">
        <v>289</v>
      </c>
      <c r="F181" s="110">
        <v>289.05</v>
      </c>
      <c r="G181" s="274"/>
      <c r="H181" s="276"/>
      <c r="I181" s="276"/>
      <c r="J181" s="277"/>
    </row>
    <row r="182" spans="1:10" s="15" customFormat="1" ht="59.25" customHeight="1">
      <c r="A182" s="60"/>
      <c r="B182" s="61"/>
      <c r="C182" s="64" t="s">
        <v>619</v>
      </c>
      <c r="D182" s="100" t="s">
        <v>588</v>
      </c>
      <c r="E182" s="101"/>
      <c r="F182" s="101"/>
      <c r="G182" s="274"/>
      <c r="H182" s="276">
        <v>500000</v>
      </c>
      <c r="I182" s="276">
        <v>500000</v>
      </c>
      <c r="J182" s="277">
        <f>I182/H182</f>
        <v>1</v>
      </c>
    </row>
    <row r="183" spans="1:10" s="15" customFormat="1" ht="20.25" customHeight="1">
      <c r="A183" s="60"/>
      <c r="B183" s="61" t="s">
        <v>174</v>
      </c>
      <c r="C183" s="61"/>
      <c r="D183" s="33" t="s">
        <v>175</v>
      </c>
      <c r="E183" s="101">
        <f>E184</f>
        <v>2500</v>
      </c>
      <c r="F183" s="101">
        <f>F184</f>
        <v>2340.32</v>
      </c>
      <c r="G183" s="267">
        <f t="shared" si="5"/>
        <v>0.9361280000000001</v>
      </c>
      <c r="H183" s="111"/>
      <c r="I183" s="111"/>
      <c r="J183" s="275"/>
    </row>
    <row r="184" spans="1:10" ht="15.75" customHeight="1">
      <c r="A184" s="47"/>
      <c r="B184" s="48"/>
      <c r="C184" s="48" t="s">
        <v>135</v>
      </c>
      <c r="D184" s="34" t="s">
        <v>136</v>
      </c>
      <c r="E184" s="179">
        <v>2500</v>
      </c>
      <c r="F184" s="109">
        <v>2340.32</v>
      </c>
      <c r="G184" s="274">
        <f t="shared" si="5"/>
        <v>0.9361280000000001</v>
      </c>
      <c r="H184" s="279"/>
      <c r="I184" s="279"/>
      <c r="J184" s="280"/>
    </row>
    <row r="185" spans="1:10" s="15" customFormat="1" ht="16.5" customHeight="1">
      <c r="A185" s="60"/>
      <c r="B185" s="61" t="s">
        <v>176</v>
      </c>
      <c r="C185" s="61"/>
      <c r="D185" s="33" t="s">
        <v>833</v>
      </c>
      <c r="E185" s="101">
        <f>E186+E187</f>
        <v>42683</v>
      </c>
      <c r="F185" s="101">
        <f>F186+F187</f>
        <v>42682.13</v>
      </c>
      <c r="G185" s="267">
        <f t="shared" si="5"/>
        <v>0.999979617177799</v>
      </c>
      <c r="H185" s="111"/>
      <c r="I185" s="111"/>
      <c r="J185" s="275"/>
    </row>
    <row r="186" spans="1:10" ht="24" customHeight="1">
      <c r="A186" s="47"/>
      <c r="B186" s="48"/>
      <c r="C186" s="48" t="s">
        <v>129</v>
      </c>
      <c r="D186" s="34" t="s">
        <v>130</v>
      </c>
      <c r="E186" s="179">
        <v>40243</v>
      </c>
      <c r="F186" s="109">
        <v>40243.1</v>
      </c>
      <c r="G186" s="274">
        <f t="shared" si="5"/>
        <v>1.0000024849042068</v>
      </c>
      <c r="H186" s="279"/>
      <c r="I186" s="279"/>
      <c r="J186" s="280"/>
    </row>
    <row r="187" spans="1:10" ht="24" customHeight="1">
      <c r="A187" s="47"/>
      <c r="B187" s="48"/>
      <c r="C187" s="48" t="s">
        <v>862</v>
      </c>
      <c r="D187" s="34" t="s">
        <v>154</v>
      </c>
      <c r="E187" s="179">
        <v>2440</v>
      </c>
      <c r="F187" s="109">
        <v>2439.03</v>
      </c>
      <c r="G187" s="274"/>
      <c r="H187" s="279"/>
      <c r="I187" s="279"/>
      <c r="J187" s="280"/>
    </row>
    <row r="188" spans="1:10" s="15" customFormat="1" ht="23.25" customHeight="1">
      <c r="A188" s="60" t="s">
        <v>177</v>
      </c>
      <c r="B188" s="61"/>
      <c r="C188" s="61"/>
      <c r="D188" s="97" t="s">
        <v>885</v>
      </c>
      <c r="E188" s="101">
        <f>E189</f>
        <v>1678900.88</v>
      </c>
      <c r="F188" s="101">
        <f>F189</f>
        <v>1678900.93</v>
      </c>
      <c r="G188" s="267">
        <f t="shared" si="5"/>
        <v>1.000000029781389</v>
      </c>
      <c r="H188" s="111">
        <f>H191</f>
        <v>406504</v>
      </c>
      <c r="I188" s="111">
        <f>I191</f>
        <v>406504</v>
      </c>
      <c r="J188" s="275">
        <f>I188/H188</f>
        <v>1</v>
      </c>
    </row>
    <row r="189" spans="1:10" s="15" customFormat="1" ht="27" customHeight="1">
      <c r="A189" s="60"/>
      <c r="B189" s="61" t="s">
        <v>178</v>
      </c>
      <c r="C189" s="61"/>
      <c r="D189" s="97" t="s">
        <v>179</v>
      </c>
      <c r="E189" s="101">
        <f>E190</f>
        <v>1678900.88</v>
      </c>
      <c r="F189" s="101">
        <f>F190</f>
        <v>1678900.93</v>
      </c>
      <c r="G189" s="267">
        <f t="shared" si="5"/>
        <v>1.000000029781389</v>
      </c>
      <c r="H189" s="111"/>
      <c r="I189" s="111"/>
      <c r="J189" s="275"/>
    </row>
    <row r="190" spans="1:10" s="15" customFormat="1" ht="27" customHeight="1">
      <c r="A190" s="60"/>
      <c r="B190" s="61"/>
      <c r="C190" s="48" t="s">
        <v>862</v>
      </c>
      <c r="D190" s="34" t="s">
        <v>154</v>
      </c>
      <c r="E190" s="110">
        <v>1678900.88</v>
      </c>
      <c r="F190" s="110">
        <v>1678900.93</v>
      </c>
      <c r="G190" s="274"/>
      <c r="H190" s="111"/>
      <c r="I190" s="111"/>
      <c r="J190" s="275"/>
    </row>
    <row r="191" spans="1:10" s="15" customFormat="1" ht="27" customHeight="1">
      <c r="A191" s="60"/>
      <c r="B191" s="61" t="s">
        <v>575</v>
      </c>
      <c r="C191" s="61"/>
      <c r="D191" s="33" t="s">
        <v>833</v>
      </c>
      <c r="E191" s="101"/>
      <c r="F191" s="101"/>
      <c r="G191" s="267"/>
      <c r="H191" s="111">
        <f>H192</f>
        <v>406504</v>
      </c>
      <c r="I191" s="111">
        <f>I192</f>
        <v>406504</v>
      </c>
      <c r="J191" s="275">
        <f>I191/H191</f>
        <v>1</v>
      </c>
    </row>
    <row r="192" spans="1:10" ht="53.25" customHeight="1">
      <c r="A192" s="47"/>
      <c r="B192" s="48"/>
      <c r="C192" s="178" t="s">
        <v>390</v>
      </c>
      <c r="D192" s="100" t="s">
        <v>771</v>
      </c>
      <c r="E192" s="179"/>
      <c r="F192" s="109"/>
      <c r="G192" s="274"/>
      <c r="H192" s="279">
        <v>406504</v>
      </c>
      <c r="I192" s="279">
        <v>406504</v>
      </c>
      <c r="J192" s="280">
        <f>I192/H192</f>
        <v>1</v>
      </c>
    </row>
    <row r="193" spans="1:10" s="15" customFormat="1" ht="19.5" customHeight="1">
      <c r="A193" s="341" t="s">
        <v>536</v>
      </c>
      <c r="B193" s="341"/>
      <c r="C193" s="341"/>
      <c r="D193" s="341"/>
      <c r="E193" s="101">
        <f>E6+E11+E14+E20+E31+E38+E41+E55+E60+E66+E96+E105+E117+E120+E152+E159+E162+E179+E188</f>
        <v>38433263.75</v>
      </c>
      <c r="F193" s="101">
        <f>F6+F11+F14+F20+F31+F38+F41+F55+F60+F66+F96+F105+F117+F120+F152+F159+F162+F179+F188</f>
        <v>38723357.339999996</v>
      </c>
      <c r="G193" s="267">
        <f t="shared" si="5"/>
        <v>1.0075479821824915</v>
      </c>
      <c r="H193" s="111">
        <f>H6+H11+H14+H20+H31+H38+H41+H60+H66+H96+H105+H117+H120+H152+H159+H162+H179+H188</f>
        <v>17861456.76</v>
      </c>
      <c r="I193" s="111">
        <f>I6+I11+I14+I20+I31+I38+I41+I60+I66+I96+I105+I117+I120+I152+I159+I162+I179+I188</f>
        <v>18446294.88</v>
      </c>
      <c r="J193" s="275">
        <f>I193/H193</f>
        <v>1.032743024707241</v>
      </c>
    </row>
    <row r="194" spans="2:7" ht="12.75">
      <c r="B194" s="1"/>
      <c r="C194" s="1"/>
      <c r="D194" s="1"/>
      <c r="F194" s="139"/>
      <c r="G194" s="283"/>
    </row>
    <row r="195" spans="2:10" ht="12.75">
      <c r="B195" s="1"/>
      <c r="C195" s="1"/>
      <c r="D195" s="1"/>
      <c r="F195" s="139"/>
      <c r="G195" s="283"/>
      <c r="H195" s="284">
        <f>E193+H193</f>
        <v>56294720.510000005</v>
      </c>
      <c r="I195" s="284">
        <f>F193+I193</f>
        <v>57169652.22</v>
      </c>
      <c r="J195" s="285">
        <f>I195/H195</f>
        <v>1.015541985146628</v>
      </c>
    </row>
    <row r="196" spans="2:7" ht="12.75">
      <c r="B196" s="3"/>
      <c r="C196" s="1"/>
      <c r="D196" s="1"/>
      <c r="G196" s="283"/>
    </row>
    <row r="197" spans="2:7" ht="12.75">
      <c r="B197" s="1"/>
      <c r="C197" s="1"/>
      <c r="D197" s="1"/>
      <c r="G197" s="283"/>
    </row>
    <row r="198" spans="2:7" ht="12.75">
      <c r="B198" s="1"/>
      <c r="C198" s="1"/>
      <c r="D198" s="1"/>
      <c r="G198" s="283"/>
    </row>
    <row r="199" spans="2:7" ht="12.75">
      <c r="B199" s="1"/>
      <c r="C199" s="1"/>
      <c r="D199" s="1"/>
      <c r="G199" s="283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</sheetData>
  <sheetProtection/>
  <mergeCells count="8">
    <mergeCell ref="H3:J3"/>
    <mergeCell ref="A1:J1"/>
    <mergeCell ref="E3:G3"/>
    <mergeCell ref="A193:D193"/>
    <mergeCell ref="A3:A4"/>
    <mergeCell ref="B3:B4"/>
    <mergeCell ref="C3:C4"/>
    <mergeCell ref="D3:D4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55">
      <selection activeCell="L66" sqref="L66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5.625" style="1" customWidth="1"/>
    <col min="4" max="4" width="20.875" style="1" customWidth="1"/>
    <col min="5" max="5" width="13.125" style="1" customWidth="1"/>
    <col min="6" max="6" width="12.875" style="1" customWidth="1"/>
    <col min="7" max="7" width="11.875" style="1" customWidth="1"/>
    <col min="8" max="8" width="11.375" style="1" customWidth="1"/>
    <col min="9" max="9" width="7.375" style="1" customWidth="1"/>
    <col min="10" max="10" width="8.875" style="1" customWidth="1"/>
    <col min="11" max="11" width="13.00390625" style="1" customWidth="1"/>
    <col min="12" max="12" width="12.125" style="1" customWidth="1"/>
    <col min="13" max="16384" width="9.125" style="1" customWidth="1"/>
  </cols>
  <sheetData>
    <row r="1" spans="10:12" ht="12.75">
      <c r="J1" s="401" t="s">
        <v>816</v>
      </c>
      <c r="K1" s="401"/>
      <c r="L1" s="401"/>
    </row>
    <row r="2" spans="10:12" ht="12.75">
      <c r="J2" s="401"/>
      <c r="K2" s="401"/>
      <c r="L2" s="401"/>
    </row>
    <row r="3" spans="10:12" ht="12.75">
      <c r="J3" s="401"/>
      <c r="K3" s="401"/>
      <c r="L3" s="401"/>
    </row>
    <row r="4" spans="1:12" ht="18">
      <c r="A4" s="399" t="s">
        <v>817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400"/>
    </row>
    <row r="5" spans="1:13" s="192" customFormat="1" ht="23.25" customHeight="1">
      <c r="A5" s="387" t="s">
        <v>298</v>
      </c>
      <c r="B5" s="387" t="s">
        <v>508</v>
      </c>
      <c r="C5" s="387" t="s">
        <v>943</v>
      </c>
      <c r="D5" s="387" t="s">
        <v>299</v>
      </c>
      <c r="E5" s="387" t="s">
        <v>522</v>
      </c>
      <c r="F5" s="391" t="s">
        <v>941</v>
      </c>
      <c r="G5" s="391"/>
      <c r="H5" s="391"/>
      <c r="I5" s="391"/>
      <c r="J5" s="391"/>
      <c r="K5" s="391"/>
      <c r="L5" s="402" t="s">
        <v>39</v>
      </c>
      <c r="M5" s="396" t="s">
        <v>36</v>
      </c>
    </row>
    <row r="6" spans="1:13" s="56" customFormat="1" ht="27.75" customHeight="1">
      <c r="A6" s="388"/>
      <c r="B6" s="388"/>
      <c r="C6" s="388"/>
      <c r="D6" s="388"/>
      <c r="E6" s="388"/>
      <c r="F6" s="387" t="s">
        <v>944</v>
      </c>
      <c r="G6" s="392" t="s">
        <v>281</v>
      </c>
      <c r="H6" s="393"/>
      <c r="I6" s="393"/>
      <c r="J6" s="393"/>
      <c r="K6" s="394"/>
      <c r="L6" s="403"/>
      <c r="M6" s="397"/>
    </row>
    <row r="7" spans="1:13" s="56" customFormat="1" ht="21.75" customHeight="1">
      <c r="A7" s="388"/>
      <c r="B7" s="388"/>
      <c r="C7" s="388"/>
      <c r="D7" s="388"/>
      <c r="E7" s="388"/>
      <c r="F7" s="388"/>
      <c r="G7" s="387" t="s">
        <v>300</v>
      </c>
      <c r="H7" s="387" t="s">
        <v>301</v>
      </c>
      <c r="I7" s="212" t="s">
        <v>610</v>
      </c>
      <c r="J7" s="387" t="s">
        <v>315</v>
      </c>
      <c r="K7" s="387" t="s">
        <v>316</v>
      </c>
      <c r="L7" s="403"/>
      <c r="M7" s="397"/>
    </row>
    <row r="8" spans="1:13" s="56" customFormat="1" ht="99.75" customHeight="1">
      <c r="A8" s="389"/>
      <c r="B8" s="389"/>
      <c r="C8" s="389"/>
      <c r="D8" s="389"/>
      <c r="E8" s="389"/>
      <c r="F8" s="389"/>
      <c r="G8" s="389"/>
      <c r="H8" s="389"/>
      <c r="I8" s="212" t="s">
        <v>942</v>
      </c>
      <c r="J8" s="389"/>
      <c r="K8" s="389"/>
      <c r="L8" s="403"/>
      <c r="M8" s="398"/>
    </row>
    <row r="9" spans="1:13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194">
        <v>12</v>
      </c>
      <c r="M9" s="194">
        <v>13</v>
      </c>
    </row>
    <row r="10" spans="1:13" ht="12" customHeight="1">
      <c r="A10" s="345" t="s">
        <v>417</v>
      </c>
      <c r="B10" s="346"/>
      <c r="C10" s="346"/>
      <c r="D10" s="337"/>
      <c r="E10" s="218"/>
      <c r="F10" s="218"/>
      <c r="G10" s="218"/>
      <c r="H10" s="218"/>
      <c r="I10" s="218"/>
      <c r="J10" s="218"/>
      <c r="K10" s="218"/>
      <c r="L10" s="109"/>
      <c r="M10" s="264"/>
    </row>
    <row r="11" spans="1:13" s="236" customFormat="1" ht="12" customHeight="1">
      <c r="A11" s="238">
        <v>1</v>
      </c>
      <c r="B11" s="237">
        <v>600</v>
      </c>
      <c r="C11" s="237">
        <v>60016</v>
      </c>
      <c r="D11" s="234" t="s">
        <v>623</v>
      </c>
      <c r="E11" s="235">
        <v>189000</v>
      </c>
      <c r="F11" s="235">
        <v>27000</v>
      </c>
      <c r="G11" s="235">
        <v>27000</v>
      </c>
      <c r="H11" s="235"/>
      <c r="I11" s="235"/>
      <c r="J11" s="235"/>
      <c r="K11" s="235"/>
      <c r="L11" s="183">
        <v>24131.27</v>
      </c>
      <c r="M11" s="265">
        <f>L11/F11</f>
        <v>0.8937507407407408</v>
      </c>
    </row>
    <row r="12" spans="1:13" s="167" customFormat="1" ht="21.75" customHeight="1">
      <c r="A12" s="140">
        <v>2</v>
      </c>
      <c r="B12" s="140">
        <v>750</v>
      </c>
      <c r="C12" s="140">
        <v>75023</v>
      </c>
      <c r="D12" s="143" t="s">
        <v>282</v>
      </c>
      <c r="E12" s="219">
        <v>77126.8</v>
      </c>
      <c r="F12" s="219">
        <v>49081.8</v>
      </c>
      <c r="G12" s="219">
        <v>49081.8</v>
      </c>
      <c r="H12" s="219"/>
      <c r="I12" s="219"/>
      <c r="J12" s="219"/>
      <c r="K12" s="219"/>
      <c r="L12" s="183">
        <v>35693.64</v>
      </c>
      <c r="M12" s="265">
        <f>L12/F12</f>
        <v>0.7272276077894453</v>
      </c>
    </row>
    <row r="13" spans="1:13" s="167" customFormat="1" ht="32.25" customHeight="1">
      <c r="A13" s="140">
        <v>3</v>
      </c>
      <c r="B13" s="140">
        <v>710</v>
      </c>
      <c r="C13" s="140">
        <v>71004</v>
      </c>
      <c r="D13" s="143" t="s">
        <v>279</v>
      </c>
      <c r="E13" s="219">
        <v>225800</v>
      </c>
      <c r="F13" s="219">
        <v>225800</v>
      </c>
      <c r="G13" s="219">
        <v>225800</v>
      </c>
      <c r="H13" s="219"/>
      <c r="I13" s="219"/>
      <c r="J13" s="219"/>
      <c r="K13" s="219"/>
      <c r="L13" s="183">
        <v>71173.16</v>
      </c>
      <c r="M13" s="266">
        <f>L13/F13</f>
        <v>0.31520442869796284</v>
      </c>
    </row>
    <row r="14" spans="1:13" s="167" customFormat="1" ht="32.25" customHeight="1">
      <c r="A14" s="140">
        <v>4</v>
      </c>
      <c r="B14" s="140">
        <v>801</v>
      </c>
      <c r="C14" s="140">
        <v>80195</v>
      </c>
      <c r="D14" s="143" t="s">
        <v>586</v>
      </c>
      <c r="E14" s="219">
        <v>60429</v>
      </c>
      <c r="F14" s="219">
        <v>48343.2</v>
      </c>
      <c r="G14" s="219"/>
      <c r="H14" s="219"/>
      <c r="I14" s="219"/>
      <c r="J14" s="219"/>
      <c r="K14" s="219">
        <v>48343.2</v>
      </c>
      <c r="L14" s="262">
        <v>8381.56</v>
      </c>
      <c r="M14" s="266">
        <f aca="true" t="shared" si="0" ref="M14:M26">L14/F14</f>
        <v>0.17337619354945474</v>
      </c>
    </row>
    <row r="15" spans="1:13" s="167" customFormat="1" ht="21" customHeight="1">
      <c r="A15" s="140">
        <v>5</v>
      </c>
      <c r="B15" s="140">
        <v>801</v>
      </c>
      <c r="C15" s="140">
        <v>80101</v>
      </c>
      <c r="D15" s="143" t="s">
        <v>285</v>
      </c>
      <c r="E15" s="219">
        <v>28000</v>
      </c>
      <c r="F15" s="219">
        <v>3800</v>
      </c>
      <c r="G15" s="219">
        <v>3800</v>
      </c>
      <c r="H15" s="219"/>
      <c r="I15" s="219"/>
      <c r="J15" s="219"/>
      <c r="K15" s="219"/>
      <c r="L15" s="262">
        <v>3800</v>
      </c>
      <c r="M15" s="266">
        <f t="shared" si="0"/>
        <v>1</v>
      </c>
    </row>
    <row r="16" spans="1:13" s="167" customFormat="1" ht="21" customHeight="1">
      <c r="A16" s="140">
        <v>6</v>
      </c>
      <c r="B16" s="140">
        <v>801</v>
      </c>
      <c r="C16" s="140">
        <v>80101</v>
      </c>
      <c r="D16" s="143" t="s">
        <v>286</v>
      </c>
      <c r="E16" s="219">
        <v>21000</v>
      </c>
      <c r="F16" s="219">
        <v>2800</v>
      </c>
      <c r="G16" s="219">
        <v>2800</v>
      </c>
      <c r="H16" s="219"/>
      <c r="I16" s="219"/>
      <c r="J16" s="219"/>
      <c r="K16" s="219"/>
      <c r="L16" s="262">
        <v>2800</v>
      </c>
      <c r="M16" s="266">
        <f t="shared" si="0"/>
        <v>1</v>
      </c>
    </row>
    <row r="17" spans="1:13" s="167" customFormat="1" ht="34.5" customHeight="1">
      <c r="A17" s="140">
        <v>7</v>
      </c>
      <c r="B17" s="140">
        <v>801</v>
      </c>
      <c r="C17" s="140">
        <v>80101</v>
      </c>
      <c r="D17" s="143" t="s">
        <v>288</v>
      </c>
      <c r="E17" s="219">
        <v>13200</v>
      </c>
      <c r="F17" s="219">
        <v>1700</v>
      </c>
      <c r="G17" s="219">
        <v>1700</v>
      </c>
      <c r="H17" s="219"/>
      <c r="I17" s="219"/>
      <c r="J17" s="219"/>
      <c r="K17" s="219"/>
      <c r="L17" s="262">
        <v>1700</v>
      </c>
      <c r="M17" s="266">
        <f t="shared" si="0"/>
        <v>1</v>
      </c>
    </row>
    <row r="18" spans="1:13" s="167" customFormat="1" ht="43.5" customHeight="1">
      <c r="A18" s="140">
        <v>8</v>
      </c>
      <c r="B18" s="140">
        <v>801</v>
      </c>
      <c r="C18" s="140">
        <v>80101</v>
      </c>
      <c r="D18" s="143" t="s">
        <v>287</v>
      </c>
      <c r="E18" s="219">
        <v>47900</v>
      </c>
      <c r="F18" s="219">
        <v>6600</v>
      </c>
      <c r="G18" s="219">
        <v>6600</v>
      </c>
      <c r="H18" s="219"/>
      <c r="I18" s="219"/>
      <c r="J18" s="219"/>
      <c r="K18" s="219"/>
      <c r="L18" s="262">
        <v>4819.18</v>
      </c>
      <c r="M18" s="266">
        <f t="shared" si="0"/>
        <v>0.7301787878787879</v>
      </c>
    </row>
    <row r="19" spans="1:13" s="167" customFormat="1" ht="21" customHeight="1">
      <c r="A19" s="140">
        <v>9</v>
      </c>
      <c r="B19" s="140">
        <v>801</v>
      </c>
      <c r="C19" s="140">
        <v>80101</v>
      </c>
      <c r="D19" s="143" t="s">
        <v>289</v>
      </c>
      <c r="E19" s="219">
        <v>14000</v>
      </c>
      <c r="F19" s="219">
        <v>2000</v>
      </c>
      <c r="G19" s="219">
        <v>2000</v>
      </c>
      <c r="H19" s="219"/>
      <c r="I19" s="219"/>
      <c r="J19" s="219"/>
      <c r="K19" s="219"/>
      <c r="L19" s="262">
        <v>2000</v>
      </c>
      <c r="M19" s="266">
        <f t="shared" si="0"/>
        <v>1</v>
      </c>
    </row>
    <row r="20" spans="1:13" s="167" customFormat="1" ht="37.5" customHeight="1">
      <c r="A20" s="140">
        <v>10</v>
      </c>
      <c r="B20" s="140">
        <v>801</v>
      </c>
      <c r="C20" s="140">
        <v>80113</v>
      </c>
      <c r="D20" s="143" t="s">
        <v>284</v>
      </c>
      <c r="E20" s="219">
        <v>490000</v>
      </c>
      <c r="F20" s="219">
        <v>490000</v>
      </c>
      <c r="G20" s="219">
        <v>490000</v>
      </c>
      <c r="H20" s="219"/>
      <c r="I20" s="219"/>
      <c r="J20" s="219"/>
      <c r="K20" s="219"/>
      <c r="L20" s="262">
        <v>376677.49</v>
      </c>
      <c r="M20" s="266">
        <f t="shared" si="0"/>
        <v>0.7687295714285715</v>
      </c>
    </row>
    <row r="21" spans="1:13" s="167" customFormat="1" ht="47.25" customHeight="1">
      <c r="A21" s="140">
        <v>11</v>
      </c>
      <c r="B21" s="140">
        <v>852</v>
      </c>
      <c r="C21" s="140">
        <v>85219</v>
      </c>
      <c r="D21" s="143" t="s">
        <v>280</v>
      </c>
      <c r="E21" s="219">
        <v>225000</v>
      </c>
      <c r="F21" s="219">
        <v>31769</v>
      </c>
      <c r="G21" s="219">
        <v>31769</v>
      </c>
      <c r="H21" s="219"/>
      <c r="I21" s="219"/>
      <c r="J21" s="219"/>
      <c r="K21" s="219"/>
      <c r="L21" s="262">
        <v>31769</v>
      </c>
      <c r="M21" s="266">
        <f t="shared" si="0"/>
        <v>1</v>
      </c>
    </row>
    <row r="22" spans="1:13" s="167" customFormat="1" ht="31.5" customHeight="1">
      <c r="A22" s="140">
        <v>12</v>
      </c>
      <c r="B22" s="140">
        <v>853</v>
      </c>
      <c r="C22" s="140">
        <v>85395</v>
      </c>
      <c r="D22" s="143" t="s">
        <v>278</v>
      </c>
      <c r="E22" s="219">
        <v>15613.48</v>
      </c>
      <c r="F22" s="219">
        <v>6635.53</v>
      </c>
      <c r="G22" s="219">
        <v>2252.61</v>
      </c>
      <c r="H22" s="219"/>
      <c r="I22" s="219"/>
      <c r="J22" s="219"/>
      <c r="K22" s="219">
        <v>4382.92</v>
      </c>
      <c r="L22" s="262">
        <v>6522.95</v>
      </c>
      <c r="M22" s="266">
        <f t="shared" si="0"/>
        <v>0.9830337591722138</v>
      </c>
    </row>
    <row r="23" spans="1:13" s="167" customFormat="1" ht="44.25" customHeight="1">
      <c r="A23" s="140">
        <v>13</v>
      </c>
      <c r="B23" s="140">
        <v>853</v>
      </c>
      <c r="C23" s="140">
        <v>85395</v>
      </c>
      <c r="D23" s="143" t="s">
        <v>708</v>
      </c>
      <c r="E23" s="219">
        <v>40308.56</v>
      </c>
      <c r="F23" s="219">
        <v>36585.76</v>
      </c>
      <c r="G23" s="219"/>
      <c r="H23" s="219"/>
      <c r="I23" s="219"/>
      <c r="J23" s="219">
        <v>5487.86</v>
      </c>
      <c r="K23" s="219">
        <v>31097.9</v>
      </c>
      <c r="L23" s="262">
        <v>36541.79</v>
      </c>
      <c r="M23" s="266">
        <f t="shared" si="0"/>
        <v>0.9987981662810885</v>
      </c>
    </row>
    <row r="24" spans="1:13" s="167" customFormat="1" ht="31.5" customHeight="1">
      <c r="A24" s="140">
        <v>14</v>
      </c>
      <c r="B24" s="140">
        <v>853</v>
      </c>
      <c r="C24" s="140">
        <v>85395</v>
      </c>
      <c r="D24" s="143" t="s">
        <v>709</v>
      </c>
      <c r="E24" s="219">
        <v>192363.61</v>
      </c>
      <c r="F24" s="219">
        <v>77263.61</v>
      </c>
      <c r="G24" s="219"/>
      <c r="H24" s="219"/>
      <c r="I24" s="219"/>
      <c r="J24" s="219">
        <v>11589.54</v>
      </c>
      <c r="K24" s="219">
        <v>65674.07</v>
      </c>
      <c r="L24" s="262">
        <v>77263.42</v>
      </c>
      <c r="M24" s="266">
        <f t="shared" si="0"/>
        <v>0.9999975408863241</v>
      </c>
    </row>
    <row r="25" spans="1:13" s="167" customFormat="1" ht="10.5" customHeight="1">
      <c r="A25" s="140">
        <v>15</v>
      </c>
      <c r="B25" s="140">
        <v>900</v>
      </c>
      <c r="C25" s="140">
        <v>90015</v>
      </c>
      <c r="D25" s="143" t="s">
        <v>283</v>
      </c>
      <c r="E25" s="219">
        <v>3898000</v>
      </c>
      <c r="F25" s="219">
        <v>574000</v>
      </c>
      <c r="G25" s="219">
        <v>574000</v>
      </c>
      <c r="H25" s="219"/>
      <c r="I25" s="219"/>
      <c r="J25" s="219"/>
      <c r="K25" s="219"/>
      <c r="L25" s="263">
        <v>573219.14</v>
      </c>
      <c r="M25" s="266">
        <f t="shared" si="0"/>
        <v>0.9986396167247387</v>
      </c>
    </row>
    <row r="26" spans="1:13" s="56" customFormat="1" ht="12" customHeight="1">
      <c r="A26" s="345" t="s">
        <v>291</v>
      </c>
      <c r="B26" s="338"/>
      <c r="C26" s="338"/>
      <c r="D26" s="339"/>
      <c r="E26" s="221">
        <f>SUM(E11:E25)</f>
        <v>5537741.45</v>
      </c>
      <c r="F26" s="221">
        <f>SUM(F11:F25)</f>
        <v>1583378.9</v>
      </c>
      <c r="G26" s="221">
        <f>SUM(G11:G25)</f>
        <v>1416803.4100000001</v>
      </c>
      <c r="H26" s="221"/>
      <c r="I26" s="221"/>
      <c r="J26" s="221">
        <f>SUM(J23:J25)</f>
        <v>17077.4</v>
      </c>
      <c r="K26" s="221">
        <f>SUM(K10:K25)</f>
        <v>149498.09</v>
      </c>
      <c r="L26" s="101">
        <f>SUM(L11:L25)</f>
        <v>1256492.6</v>
      </c>
      <c r="M26" s="268">
        <f t="shared" si="0"/>
        <v>0.7935514361091968</v>
      </c>
    </row>
    <row r="27" spans="1:13" ht="12" customHeight="1">
      <c r="A27" s="345" t="s">
        <v>519</v>
      </c>
      <c r="B27" s="338"/>
      <c r="C27" s="338"/>
      <c r="D27" s="339"/>
      <c r="E27" s="220"/>
      <c r="F27" s="220"/>
      <c r="G27" s="220"/>
      <c r="H27" s="220"/>
      <c r="I27" s="220"/>
      <c r="J27" s="220"/>
      <c r="K27" s="220"/>
      <c r="L27" s="109"/>
      <c r="M27" s="264"/>
    </row>
    <row r="28" spans="1:13" ht="45">
      <c r="A28" s="181">
        <v>1</v>
      </c>
      <c r="B28" s="222" t="s">
        <v>826</v>
      </c>
      <c r="C28" s="222" t="s">
        <v>828</v>
      </c>
      <c r="D28" s="223" t="s">
        <v>48</v>
      </c>
      <c r="E28" s="183">
        <v>5223836.31</v>
      </c>
      <c r="F28" s="183">
        <v>1533929.2</v>
      </c>
      <c r="G28" s="183">
        <v>619227.83</v>
      </c>
      <c r="H28" s="204"/>
      <c r="I28" s="184"/>
      <c r="J28" s="100" t="s">
        <v>524</v>
      </c>
      <c r="K28" s="183">
        <v>914701.37</v>
      </c>
      <c r="L28" s="271">
        <v>1533928.36</v>
      </c>
      <c r="M28" s="265">
        <f>L28/F28</f>
        <v>0.9999994523867204</v>
      </c>
    </row>
    <row r="29" spans="1:13" s="192" customFormat="1" ht="24" customHeight="1">
      <c r="A29" s="224"/>
      <c r="B29" s="225"/>
      <c r="C29" s="225"/>
      <c r="D29" s="226" t="s">
        <v>49</v>
      </c>
      <c r="E29" s="228">
        <f>SUM(E28)</f>
        <v>5223836.31</v>
      </c>
      <c r="F29" s="228">
        <f>SUM(F28)</f>
        <v>1533929.2</v>
      </c>
      <c r="G29" s="228">
        <f>SUM(G28)</f>
        <v>619227.83</v>
      </c>
      <c r="H29" s="227"/>
      <c r="I29" s="227"/>
      <c r="J29" s="227"/>
      <c r="K29" s="228">
        <f>SUM(K28)</f>
        <v>914701.37</v>
      </c>
      <c r="L29" s="190">
        <f>SUM(L28)</f>
        <v>1533928.36</v>
      </c>
      <c r="M29" s="268">
        <f>L29/F29</f>
        <v>0.9999994523867204</v>
      </c>
    </row>
    <row r="30" spans="1:13" ht="45">
      <c r="A30" s="181">
        <v>2</v>
      </c>
      <c r="B30" s="182" t="s">
        <v>835</v>
      </c>
      <c r="C30" s="182" t="s">
        <v>836</v>
      </c>
      <c r="D30" s="100" t="s">
        <v>945</v>
      </c>
      <c r="E30" s="183">
        <v>220000</v>
      </c>
      <c r="F30" s="183">
        <v>220000</v>
      </c>
      <c r="G30" s="183">
        <v>220000</v>
      </c>
      <c r="H30" s="204"/>
      <c r="I30" s="184"/>
      <c r="J30" s="100" t="s">
        <v>524</v>
      </c>
      <c r="K30" s="183"/>
      <c r="L30" s="271"/>
      <c r="M30" s="265"/>
    </row>
    <row r="31" spans="1:13" ht="45">
      <c r="A31" s="181">
        <v>3</v>
      </c>
      <c r="B31" s="182" t="s">
        <v>835</v>
      </c>
      <c r="C31" s="182" t="s">
        <v>836</v>
      </c>
      <c r="D31" s="100" t="s">
        <v>50</v>
      </c>
      <c r="E31" s="183">
        <v>54755.73</v>
      </c>
      <c r="F31" s="183">
        <v>45656.97</v>
      </c>
      <c r="G31" s="183">
        <v>45656.97</v>
      </c>
      <c r="H31" s="204"/>
      <c r="I31" s="184"/>
      <c r="J31" s="100" t="s">
        <v>524</v>
      </c>
      <c r="K31" s="183"/>
      <c r="L31" s="271">
        <v>42415.62</v>
      </c>
      <c r="M31" s="265">
        <f>L31/F31</f>
        <v>0.929006458378644</v>
      </c>
    </row>
    <row r="32" spans="1:13" s="82" customFormat="1" ht="45">
      <c r="A32" s="19"/>
      <c r="B32" s="185"/>
      <c r="C32" s="185"/>
      <c r="D32" s="186" t="s">
        <v>156</v>
      </c>
      <c r="E32" s="187">
        <f>SUM(E30:E31)</f>
        <v>274755.73</v>
      </c>
      <c r="F32" s="187">
        <f>SUM(F30:F31)</f>
        <v>265656.97</v>
      </c>
      <c r="G32" s="187">
        <f>SUM(G30:G31)</f>
        <v>265656.97</v>
      </c>
      <c r="H32" s="205"/>
      <c r="I32" s="188"/>
      <c r="J32" s="186" t="s">
        <v>524</v>
      </c>
      <c r="K32" s="187"/>
      <c r="L32" s="190">
        <f>SUM(L30:L31)</f>
        <v>42415.62</v>
      </c>
      <c r="M32" s="268">
        <f>L32/F32</f>
        <v>0.15966311744050987</v>
      </c>
    </row>
    <row r="33" spans="1:13" ht="45">
      <c r="A33" s="181">
        <v>4</v>
      </c>
      <c r="B33" s="182" t="s">
        <v>838</v>
      </c>
      <c r="C33" s="182" t="s">
        <v>840</v>
      </c>
      <c r="D33" s="100" t="s">
        <v>947</v>
      </c>
      <c r="E33" s="183">
        <v>3117364</v>
      </c>
      <c r="F33" s="183">
        <v>117364</v>
      </c>
      <c r="G33" s="183">
        <v>117364</v>
      </c>
      <c r="H33" s="204"/>
      <c r="I33" s="184"/>
      <c r="J33" s="100" t="s">
        <v>946</v>
      </c>
      <c r="K33" s="183"/>
      <c r="L33" s="271"/>
      <c r="M33" s="265"/>
    </row>
    <row r="34" spans="1:13" ht="45">
      <c r="A34" s="181">
        <v>5</v>
      </c>
      <c r="B34" s="182" t="s">
        <v>838</v>
      </c>
      <c r="C34" s="182" t="s">
        <v>840</v>
      </c>
      <c r="D34" s="100" t="s">
        <v>950</v>
      </c>
      <c r="E34" s="183">
        <v>2500000</v>
      </c>
      <c r="F34" s="183">
        <v>181166.78</v>
      </c>
      <c r="G34" s="183">
        <v>181166.78</v>
      </c>
      <c r="H34" s="204"/>
      <c r="I34" s="184"/>
      <c r="J34" s="100" t="s">
        <v>524</v>
      </c>
      <c r="K34" s="183"/>
      <c r="L34" s="271">
        <v>181166.48</v>
      </c>
      <c r="M34" s="265">
        <f>L34/F34</f>
        <v>0.9999983440672733</v>
      </c>
    </row>
    <row r="35" spans="1:13" ht="45">
      <c r="A35" s="181">
        <v>6</v>
      </c>
      <c r="B35" s="182" t="s">
        <v>838</v>
      </c>
      <c r="C35" s="182" t="s">
        <v>840</v>
      </c>
      <c r="D35" s="100" t="s">
        <v>681</v>
      </c>
      <c r="E35" s="183">
        <v>20000</v>
      </c>
      <c r="F35" s="183">
        <v>1000</v>
      </c>
      <c r="G35" s="183">
        <v>1000</v>
      </c>
      <c r="H35" s="204"/>
      <c r="I35" s="184"/>
      <c r="J35" s="100" t="s">
        <v>524</v>
      </c>
      <c r="K35" s="183"/>
      <c r="L35" s="271"/>
      <c r="M35" s="265"/>
    </row>
    <row r="36" spans="1:13" ht="45">
      <c r="A36" s="181">
        <v>7</v>
      </c>
      <c r="B36" s="182" t="s">
        <v>838</v>
      </c>
      <c r="C36" s="182" t="s">
        <v>840</v>
      </c>
      <c r="D36" s="100" t="s">
        <v>675</v>
      </c>
      <c r="E36" s="183">
        <v>2053332.86</v>
      </c>
      <c r="F36" s="183">
        <v>902601.17</v>
      </c>
      <c r="G36" s="183">
        <v>393599.83</v>
      </c>
      <c r="H36" s="204"/>
      <c r="I36" s="184"/>
      <c r="J36" s="100" t="s">
        <v>524</v>
      </c>
      <c r="K36" s="183">
        <v>509001.34</v>
      </c>
      <c r="L36" s="271">
        <v>902600.93</v>
      </c>
      <c r="M36" s="265">
        <f>L36/F36</f>
        <v>0.9999997341018293</v>
      </c>
    </row>
    <row r="37" spans="1:13" ht="45">
      <c r="A37" s="181">
        <v>8</v>
      </c>
      <c r="B37" s="182" t="s">
        <v>838</v>
      </c>
      <c r="C37" s="182" t="s">
        <v>840</v>
      </c>
      <c r="D37" s="100" t="s">
        <v>711</v>
      </c>
      <c r="E37" s="183">
        <v>15000</v>
      </c>
      <c r="F37" s="183">
        <v>10326.91</v>
      </c>
      <c r="G37" s="183">
        <v>10326.91</v>
      </c>
      <c r="H37" s="204"/>
      <c r="I37" s="184"/>
      <c r="J37" s="100" t="s">
        <v>524</v>
      </c>
      <c r="K37" s="183"/>
      <c r="L37" s="271"/>
      <c r="M37" s="265"/>
    </row>
    <row r="38" spans="1:13" ht="45">
      <c r="A38" s="181">
        <v>9</v>
      </c>
      <c r="B38" s="182" t="s">
        <v>838</v>
      </c>
      <c r="C38" s="182" t="s">
        <v>840</v>
      </c>
      <c r="D38" s="100" t="s">
        <v>712</v>
      </c>
      <c r="E38" s="183">
        <v>23866</v>
      </c>
      <c r="F38" s="183">
        <v>14106</v>
      </c>
      <c r="G38" s="183">
        <v>14106</v>
      </c>
      <c r="H38" s="204"/>
      <c r="I38" s="184"/>
      <c r="J38" s="100" t="s">
        <v>524</v>
      </c>
      <c r="K38" s="183"/>
      <c r="L38" s="271"/>
      <c r="M38" s="265"/>
    </row>
    <row r="39" spans="1:13" s="56" customFormat="1" ht="45">
      <c r="A39" s="180"/>
      <c r="B39" s="189"/>
      <c r="C39" s="189"/>
      <c r="D39" s="97" t="s">
        <v>267</v>
      </c>
      <c r="E39" s="190">
        <f>SUM(E33:E38)</f>
        <v>7729562.86</v>
      </c>
      <c r="F39" s="190">
        <f>SUM(F33:F38)</f>
        <v>1226564.86</v>
      </c>
      <c r="G39" s="190">
        <f>SUM(G33:G38)</f>
        <v>717563.5200000001</v>
      </c>
      <c r="H39" s="206">
        <f>SUM(H33:H38)</f>
        <v>0</v>
      </c>
      <c r="I39" s="191"/>
      <c r="J39" s="97" t="s">
        <v>323</v>
      </c>
      <c r="K39" s="190">
        <f>SUM(K33:K38)</f>
        <v>509001.34</v>
      </c>
      <c r="L39" s="190">
        <f>SUM(L33:L38)</f>
        <v>1083767.4100000001</v>
      </c>
      <c r="M39" s="268">
        <f>L39/F39</f>
        <v>0.8835793730467707</v>
      </c>
    </row>
    <row r="40" spans="1:13" ht="45">
      <c r="A40" s="181">
        <v>10</v>
      </c>
      <c r="B40" s="182" t="s">
        <v>207</v>
      </c>
      <c r="C40" s="182" t="s">
        <v>203</v>
      </c>
      <c r="D40" s="100" t="s">
        <v>53</v>
      </c>
      <c r="E40" s="183">
        <v>551500</v>
      </c>
      <c r="F40" s="183">
        <v>138528.81</v>
      </c>
      <c r="G40" s="183">
        <v>138528.81</v>
      </c>
      <c r="H40" s="204"/>
      <c r="I40" s="184"/>
      <c r="J40" s="100" t="s">
        <v>524</v>
      </c>
      <c r="K40" s="183"/>
      <c r="L40" s="271">
        <v>138450</v>
      </c>
      <c r="M40" s="265">
        <f>L40/F40</f>
        <v>0.9994310930700986</v>
      </c>
    </row>
    <row r="41" spans="1:13" s="82" customFormat="1" ht="45">
      <c r="A41" s="19"/>
      <c r="B41" s="185"/>
      <c r="C41" s="185"/>
      <c r="D41" s="186" t="s">
        <v>54</v>
      </c>
      <c r="E41" s="187">
        <f>SUM(E40:E40)</f>
        <v>551500</v>
      </c>
      <c r="F41" s="187">
        <f>SUM(F40:F40)</f>
        <v>138528.81</v>
      </c>
      <c r="G41" s="187">
        <f>SUM(G40:G40)</f>
        <v>138528.81</v>
      </c>
      <c r="H41" s="205"/>
      <c r="I41" s="188"/>
      <c r="J41" s="186" t="s">
        <v>524</v>
      </c>
      <c r="K41" s="187"/>
      <c r="L41" s="190">
        <f>SUM(L40)</f>
        <v>138450</v>
      </c>
      <c r="M41" s="268">
        <f>L41/F41</f>
        <v>0.9994310930700986</v>
      </c>
    </row>
    <row r="42" spans="1:13" ht="45">
      <c r="A42" s="181">
        <v>11</v>
      </c>
      <c r="B42" s="182" t="s">
        <v>127</v>
      </c>
      <c r="C42" s="182" t="s">
        <v>133</v>
      </c>
      <c r="D42" s="100" t="s">
        <v>475</v>
      </c>
      <c r="E42" s="183">
        <v>4029951</v>
      </c>
      <c r="F42" s="183">
        <v>6939.36</v>
      </c>
      <c r="G42" s="183">
        <v>6939.36</v>
      </c>
      <c r="H42" s="204"/>
      <c r="I42" s="184"/>
      <c r="J42" s="100" t="s">
        <v>524</v>
      </c>
      <c r="K42" s="183"/>
      <c r="L42" s="271"/>
      <c r="M42" s="265"/>
    </row>
    <row r="43" spans="1:13" s="82" customFormat="1" ht="45">
      <c r="A43" s="19"/>
      <c r="B43" s="185"/>
      <c r="C43" s="185"/>
      <c r="D43" s="186" t="s">
        <v>157</v>
      </c>
      <c r="E43" s="187">
        <f>SUM(E42:E42)</f>
        <v>4029951</v>
      </c>
      <c r="F43" s="187">
        <f>SUM(F42:F42)</f>
        <v>6939.36</v>
      </c>
      <c r="G43" s="187">
        <f>SUM(G42:G42)</f>
        <v>6939.36</v>
      </c>
      <c r="H43" s="205"/>
      <c r="I43" s="188"/>
      <c r="J43" s="186" t="s">
        <v>524</v>
      </c>
      <c r="K43" s="187"/>
      <c r="L43" s="190"/>
      <c r="M43" s="268"/>
    </row>
    <row r="44" spans="1:13" ht="55.5" customHeight="1">
      <c r="A44" s="181">
        <v>12</v>
      </c>
      <c r="B44" s="182" t="s">
        <v>163</v>
      </c>
      <c r="C44" s="182" t="s">
        <v>165</v>
      </c>
      <c r="D44" s="100" t="s">
        <v>113</v>
      </c>
      <c r="E44" s="183">
        <v>20274514</v>
      </c>
      <c r="F44" s="183">
        <v>10494849.34</v>
      </c>
      <c r="G44" s="183">
        <v>234722.42</v>
      </c>
      <c r="H44" s="183">
        <v>3700000</v>
      </c>
      <c r="I44" s="184"/>
      <c r="J44" s="100" t="s">
        <v>524</v>
      </c>
      <c r="K44" s="183">
        <v>6560126.92</v>
      </c>
      <c r="L44" s="271">
        <v>10494849.34</v>
      </c>
      <c r="M44" s="265">
        <f>L44/F44</f>
        <v>1</v>
      </c>
    </row>
    <row r="45" spans="1:13" ht="58.5" customHeight="1">
      <c r="A45" s="181">
        <v>13</v>
      </c>
      <c r="B45" s="182" t="s">
        <v>163</v>
      </c>
      <c r="C45" s="182" t="s">
        <v>165</v>
      </c>
      <c r="D45" s="100" t="s">
        <v>783</v>
      </c>
      <c r="E45" s="183">
        <v>10921300</v>
      </c>
      <c r="F45" s="183">
        <v>10110151.66</v>
      </c>
      <c r="G45" s="183">
        <v>2838335.96</v>
      </c>
      <c r="H45" s="183">
        <v>2000000</v>
      </c>
      <c r="I45" s="184"/>
      <c r="J45" s="100" t="s">
        <v>524</v>
      </c>
      <c r="K45" s="183">
        <v>5271815.7</v>
      </c>
      <c r="L45" s="271">
        <v>10087843.79</v>
      </c>
      <c r="M45" s="265">
        <f aca="true" t="shared" si="1" ref="M45:M60">L45/F45</f>
        <v>0.9977935177680608</v>
      </c>
    </row>
    <row r="46" spans="1:13" ht="58.5" customHeight="1">
      <c r="A46" s="181">
        <v>14</v>
      </c>
      <c r="B46" s="182" t="s">
        <v>163</v>
      </c>
      <c r="C46" s="182" t="s">
        <v>165</v>
      </c>
      <c r="D46" s="100" t="s">
        <v>56</v>
      </c>
      <c r="E46" s="183">
        <v>6043388.6</v>
      </c>
      <c r="F46" s="183">
        <v>7974.25</v>
      </c>
      <c r="G46" s="183">
        <v>7974.25</v>
      </c>
      <c r="H46" s="183"/>
      <c r="I46" s="184"/>
      <c r="J46" s="100" t="s">
        <v>524</v>
      </c>
      <c r="K46" s="183"/>
      <c r="L46" s="271">
        <v>7974.25</v>
      </c>
      <c r="M46" s="265">
        <f t="shared" si="1"/>
        <v>1</v>
      </c>
    </row>
    <row r="47" spans="1:13" ht="58.5" customHeight="1">
      <c r="A47" s="181">
        <v>15</v>
      </c>
      <c r="B47" s="182" t="s">
        <v>163</v>
      </c>
      <c r="C47" s="182" t="s">
        <v>165</v>
      </c>
      <c r="D47" s="100" t="s">
        <v>309</v>
      </c>
      <c r="E47" s="183">
        <v>2333000</v>
      </c>
      <c r="F47" s="183">
        <v>3000</v>
      </c>
      <c r="G47" s="183">
        <v>3000</v>
      </c>
      <c r="H47" s="183"/>
      <c r="I47" s="184"/>
      <c r="J47" s="100" t="s">
        <v>524</v>
      </c>
      <c r="K47" s="183"/>
      <c r="L47" s="271">
        <v>2500</v>
      </c>
      <c r="M47" s="265">
        <f t="shared" si="1"/>
        <v>0.8333333333333334</v>
      </c>
    </row>
    <row r="48" spans="1:13" ht="59.25" customHeight="1">
      <c r="A48" s="181">
        <v>16</v>
      </c>
      <c r="B48" s="182" t="s">
        <v>163</v>
      </c>
      <c r="C48" s="182" t="s">
        <v>165</v>
      </c>
      <c r="D48" s="100" t="s">
        <v>292</v>
      </c>
      <c r="E48" s="183">
        <v>350000</v>
      </c>
      <c r="F48" s="183">
        <v>140000.77</v>
      </c>
      <c r="G48" s="183">
        <v>140000.77</v>
      </c>
      <c r="H48" s="183"/>
      <c r="I48" s="184"/>
      <c r="J48" s="100" t="s">
        <v>524</v>
      </c>
      <c r="K48" s="183"/>
      <c r="L48" s="271">
        <v>139954.77</v>
      </c>
      <c r="M48" s="265">
        <f t="shared" si="1"/>
        <v>0.9996714303785615</v>
      </c>
    </row>
    <row r="49" spans="1:13" ht="59.25" customHeight="1">
      <c r="A49" s="181">
        <v>17</v>
      </c>
      <c r="B49" s="182" t="s">
        <v>163</v>
      </c>
      <c r="C49" s="182" t="s">
        <v>165</v>
      </c>
      <c r="D49" s="100" t="s">
        <v>42</v>
      </c>
      <c r="E49" s="183">
        <v>130000</v>
      </c>
      <c r="F49" s="183">
        <v>60000</v>
      </c>
      <c r="G49" s="183">
        <v>60000</v>
      </c>
      <c r="H49" s="183"/>
      <c r="I49" s="184"/>
      <c r="J49" s="100" t="s">
        <v>524</v>
      </c>
      <c r="K49" s="183"/>
      <c r="L49" s="271"/>
      <c r="M49" s="265"/>
    </row>
    <row r="50" spans="1:13" ht="59.25" customHeight="1">
      <c r="A50" s="181">
        <v>18</v>
      </c>
      <c r="B50" s="182" t="s">
        <v>163</v>
      </c>
      <c r="C50" s="182" t="s">
        <v>165</v>
      </c>
      <c r="D50" s="100" t="s">
        <v>55</v>
      </c>
      <c r="E50" s="183">
        <v>170000</v>
      </c>
      <c r="F50" s="183">
        <v>34000</v>
      </c>
      <c r="G50" s="183">
        <v>34000</v>
      </c>
      <c r="H50" s="183"/>
      <c r="I50" s="184"/>
      <c r="J50" s="100" t="s">
        <v>524</v>
      </c>
      <c r="K50" s="183"/>
      <c r="L50" s="271">
        <v>33965.84</v>
      </c>
      <c r="M50" s="265">
        <f t="shared" si="1"/>
        <v>0.998995294117647</v>
      </c>
    </row>
    <row r="51" spans="1:13" ht="63" customHeight="1">
      <c r="A51" s="181">
        <v>19</v>
      </c>
      <c r="B51" s="182" t="s">
        <v>163</v>
      </c>
      <c r="C51" s="182" t="s">
        <v>165</v>
      </c>
      <c r="D51" s="100" t="s">
        <v>277</v>
      </c>
      <c r="E51" s="183">
        <v>1976100</v>
      </c>
      <c r="F51" s="183">
        <v>50000</v>
      </c>
      <c r="G51" s="183">
        <v>20000</v>
      </c>
      <c r="H51" s="183"/>
      <c r="I51" s="184"/>
      <c r="J51" s="100" t="s">
        <v>524</v>
      </c>
      <c r="K51" s="183">
        <v>30000</v>
      </c>
      <c r="L51" s="271">
        <v>13598.78</v>
      </c>
      <c r="M51" s="265">
        <f t="shared" si="1"/>
        <v>0.27197560000000004</v>
      </c>
    </row>
    <row r="52" spans="1:13" ht="63" customHeight="1">
      <c r="A52" s="181">
        <v>20</v>
      </c>
      <c r="B52" s="182" t="s">
        <v>163</v>
      </c>
      <c r="C52" s="182" t="s">
        <v>165</v>
      </c>
      <c r="D52" s="100" t="s">
        <v>308</v>
      </c>
      <c r="E52" s="183">
        <v>1515000</v>
      </c>
      <c r="F52" s="183">
        <v>15000</v>
      </c>
      <c r="G52" s="183">
        <v>15000</v>
      </c>
      <c r="H52" s="183"/>
      <c r="I52" s="184"/>
      <c r="J52" s="100" t="s">
        <v>524</v>
      </c>
      <c r="K52" s="183"/>
      <c r="L52" s="271"/>
      <c r="M52" s="265"/>
    </row>
    <row r="53" spans="1:13" ht="57" customHeight="1">
      <c r="A53" s="181">
        <v>21</v>
      </c>
      <c r="B53" s="182" t="s">
        <v>163</v>
      </c>
      <c r="C53" s="182" t="s">
        <v>257</v>
      </c>
      <c r="D53" s="100" t="s">
        <v>713</v>
      </c>
      <c r="E53" s="183">
        <v>39710</v>
      </c>
      <c r="F53" s="183">
        <v>33000</v>
      </c>
      <c r="G53" s="183">
        <v>33000</v>
      </c>
      <c r="H53" s="183"/>
      <c r="I53" s="184"/>
      <c r="J53" s="100" t="s">
        <v>524</v>
      </c>
      <c r="K53" s="183"/>
      <c r="L53" s="271">
        <v>32994.73</v>
      </c>
      <c r="M53" s="265">
        <f t="shared" si="1"/>
        <v>0.9998403030303031</v>
      </c>
    </row>
    <row r="54" spans="1:13" ht="57" customHeight="1">
      <c r="A54" s="181">
        <v>22</v>
      </c>
      <c r="B54" s="182" t="s">
        <v>163</v>
      </c>
      <c r="C54" s="182" t="s">
        <v>257</v>
      </c>
      <c r="D54" s="100" t="s">
        <v>293</v>
      </c>
      <c r="E54" s="183">
        <v>50000</v>
      </c>
      <c r="F54" s="183">
        <v>41460</v>
      </c>
      <c r="G54" s="183">
        <v>41460</v>
      </c>
      <c r="H54" s="183"/>
      <c r="I54" s="184"/>
      <c r="J54" s="100" t="s">
        <v>524</v>
      </c>
      <c r="K54" s="183"/>
      <c r="L54" s="271">
        <v>41421.33</v>
      </c>
      <c r="M54" s="265">
        <f t="shared" si="1"/>
        <v>0.9990672937771347</v>
      </c>
    </row>
    <row r="55" spans="1:13" ht="45">
      <c r="A55" s="181">
        <v>23</v>
      </c>
      <c r="B55" s="182" t="s">
        <v>163</v>
      </c>
      <c r="C55" s="182" t="s">
        <v>257</v>
      </c>
      <c r="D55" s="100" t="s">
        <v>497</v>
      </c>
      <c r="E55" s="183">
        <v>701232</v>
      </c>
      <c r="F55" s="183">
        <v>402087</v>
      </c>
      <c r="G55" s="183">
        <v>402087</v>
      </c>
      <c r="H55" s="183"/>
      <c r="I55" s="184"/>
      <c r="J55" s="100" t="s">
        <v>524</v>
      </c>
      <c r="K55" s="183"/>
      <c r="L55" s="271">
        <v>225733.2</v>
      </c>
      <c r="M55" s="265">
        <f t="shared" si="1"/>
        <v>0.5614038752807229</v>
      </c>
    </row>
    <row r="56" spans="1:13" s="56" customFormat="1" ht="45">
      <c r="A56" s="180"/>
      <c r="B56" s="189"/>
      <c r="C56" s="189"/>
      <c r="D56" s="97" t="s">
        <v>271</v>
      </c>
      <c r="E56" s="190">
        <f>SUM(E44:E55)</f>
        <v>44504244.6</v>
      </c>
      <c r="F56" s="190">
        <f>SUM(F44:F55)</f>
        <v>21391523.02</v>
      </c>
      <c r="G56" s="190">
        <f>SUM(G44:G55)</f>
        <v>3829580.4</v>
      </c>
      <c r="H56" s="190">
        <f>SUM(H44:H55)</f>
        <v>5700000</v>
      </c>
      <c r="I56" s="191">
        <f>SUM(I44:I55)</f>
        <v>0</v>
      </c>
      <c r="J56" s="97" t="s">
        <v>524</v>
      </c>
      <c r="K56" s="190">
        <f>SUM(K44:K55)</f>
        <v>11861942.620000001</v>
      </c>
      <c r="L56" s="190">
        <f>SUM(L44:L55)</f>
        <v>21080836.029999997</v>
      </c>
      <c r="M56" s="268">
        <f t="shared" si="1"/>
        <v>0.9854761631647487</v>
      </c>
    </row>
    <row r="57" spans="1:14" ht="45">
      <c r="A57" s="181">
        <v>24</v>
      </c>
      <c r="B57" s="182" t="s">
        <v>172</v>
      </c>
      <c r="C57" s="182" t="s">
        <v>184</v>
      </c>
      <c r="D57" s="100" t="s">
        <v>948</v>
      </c>
      <c r="E57" s="183">
        <v>13478826.74</v>
      </c>
      <c r="F57" s="183">
        <v>792255.99</v>
      </c>
      <c r="G57" s="183">
        <v>792255.99</v>
      </c>
      <c r="H57" s="183"/>
      <c r="I57" s="184"/>
      <c r="J57" s="100" t="s">
        <v>524</v>
      </c>
      <c r="K57" s="183"/>
      <c r="L57" s="271">
        <v>2200</v>
      </c>
      <c r="M57" s="265">
        <f t="shared" si="1"/>
        <v>0.002776880235389574</v>
      </c>
      <c r="N57" s="261"/>
    </row>
    <row r="58" spans="1:13" ht="45">
      <c r="A58" s="181">
        <v>25</v>
      </c>
      <c r="B58" s="182" t="s">
        <v>172</v>
      </c>
      <c r="C58" s="182" t="s">
        <v>184</v>
      </c>
      <c r="D58" s="100" t="s">
        <v>949</v>
      </c>
      <c r="E58" s="183">
        <v>5056520</v>
      </c>
      <c r="F58" s="183">
        <v>7782</v>
      </c>
      <c r="G58" s="183">
        <v>4317</v>
      </c>
      <c r="H58" s="183"/>
      <c r="I58" s="184"/>
      <c r="J58" s="100" t="s">
        <v>524</v>
      </c>
      <c r="K58" s="183">
        <v>3465</v>
      </c>
      <c r="L58" s="271">
        <v>5781</v>
      </c>
      <c r="M58" s="265">
        <f t="shared" si="1"/>
        <v>0.7428681572860447</v>
      </c>
    </row>
    <row r="59" spans="1:13" ht="45">
      <c r="A59" s="181">
        <v>26</v>
      </c>
      <c r="B59" s="182" t="s">
        <v>172</v>
      </c>
      <c r="C59" s="182" t="s">
        <v>184</v>
      </c>
      <c r="D59" s="100" t="s">
        <v>445</v>
      </c>
      <c r="E59" s="183">
        <v>809346</v>
      </c>
      <c r="F59" s="183">
        <v>800868</v>
      </c>
      <c r="G59" s="183">
        <v>362857</v>
      </c>
      <c r="H59" s="183"/>
      <c r="I59" s="184"/>
      <c r="J59" s="100" t="s">
        <v>524</v>
      </c>
      <c r="K59" s="183">
        <v>438011</v>
      </c>
      <c r="L59" s="271">
        <v>762838.89</v>
      </c>
      <c r="M59" s="265">
        <f t="shared" si="1"/>
        <v>0.9525151335800657</v>
      </c>
    </row>
    <row r="60" spans="1:13" ht="45">
      <c r="A60" s="181">
        <v>27</v>
      </c>
      <c r="B60" s="182" t="s">
        <v>172</v>
      </c>
      <c r="C60" s="182" t="s">
        <v>176</v>
      </c>
      <c r="D60" s="100" t="s">
        <v>57</v>
      </c>
      <c r="E60" s="183">
        <v>2781540</v>
      </c>
      <c r="F60" s="183">
        <v>277056</v>
      </c>
      <c r="G60" s="183">
        <v>110822.4</v>
      </c>
      <c r="H60" s="183"/>
      <c r="I60" s="184"/>
      <c r="J60" s="100" t="s">
        <v>524</v>
      </c>
      <c r="K60" s="183">
        <v>166233.6</v>
      </c>
      <c r="L60" s="271">
        <v>71980</v>
      </c>
      <c r="M60" s="265">
        <f t="shared" si="1"/>
        <v>0.2598030723030723</v>
      </c>
    </row>
    <row r="61" spans="1:13" s="56" customFormat="1" ht="45">
      <c r="A61" s="180"/>
      <c r="B61" s="189"/>
      <c r="C61" s="189"/>
      <c r="D61" s="97" t="s">
        <v>272</v>
      </c>
      <c r="E61" s="190">
        <f>SUM(E57:E60)</f>
        <v>22126232.740000002</v>
      </c>
      <c r="F61" s="190">
        <f>SUM(F57:F60)</f>
        <v>1877961.99</v>
      </c>
      <c r="G61" s="190">
        <f>SUM(G57:G60)</f>
        <v>1270252.39</v>
      </c>
      <c r="H61" s="190">
        <f>SUM(H57:H59)</f>
        <v>0</v>
      </c>
      <c r="I61" s="191">
        <f>SUM(I57:I60)</f>
        <v>0</v>
      </c>
      <c r="J61" s="97" t="s">
        <v>524</v>
      </c>
      <c r="K61" s="190">
        <f>SUM(K57:K60)</f>
        <v>607709.6</v>
      </c>
      <c r="L61" s="190">
        <f>SUM(L57:L60)</f>
        <v>842799.89</v>
      </c>
      <c r="M61" s="268">
        <f aca="true" t="shared" si="2" ref="M61:M66">L61/F61</f>
        <v>0.4487843175143284</v>
      </c>
    </row>
    <row r="62" spans="1:13" ht="45">
      <c r="A62" s="181">
        <v>28</v>
      </c>
      <c r="B62" s="182" t="s">
        <v>177</v>
      </c>
      <c r="C62" s="182" t="s">
        <v>178</v>
      </c>
      <c r="D62" s="100" t="s">
        <v>58</v>
      </c>
      <c r="E62" s="183">
        <v>8818544.03</v>
      </c>
      <c r="F62" s="183">
        <v>1167912.38</v>
      </c>
      <c r="G62" s="183">
        <v>761408.38</v>
      </c>
      <c r="H62" s="183"/>
      <c r="I62" s="184"/>
      <c r="J62" s="100" t="s">
        <v>784</v>
      </c>
      <c r="K62" s="183"/>
      <c r="L62" s="271">
        <v>1046112.18</v>
      </c>
      <c r="M62" s="265">
        <f t="shared" si="2"/>
        <v>0.8957111834023029</v>
      </c>
    </row>
    <row r="63" spans="1:13" ht="45">
      <c r="A63" s="181">
        <v>29</v>
      </c>
      <c r="B63" s="182" t="s">
        <v>177</v>
      </c>
      <c r="C63" s="182" t="s">
        <v>262</v>
      </c>
      <c r="D63" s="100" t="s">
        <v>549</v>
      </c>
      <c r="E63" s="183">
        <v>75000</v>
      </c>
      <c r="F63" s="183">
        <v>5000</v>
      </c>
      <c r="G63" s="183">
        <v>5000</v>
      </c>
      <c r="H63" s="183"/>
      <c r="I63" s="184"/>
      <c r="J63" s="100" t="s">
        <v>310</v>
      </c>
      <c r="K63" s="183"/>
      <c r="L63" s="271">
        <v>4500</v>
      </c>
      <c r="M63" s="265">
        <f t="shared" si="2"/>
        <v>0.9</v>
      </c>
    </row>
    <row r="64" spans="1:13" s="56" customFormat="1" ht="12.75">
      <c r="A64" s="180"/>
      <c r="B64" s="189"/>
      <c r="C64" s="189"/>
      <c r="D64" s="97" t="s">
        <v>273</v>
      </c>
      <c r="E64" s="190">
        <f>SUM(E62:E63)</f>
        <v>8893544.03</v>
      </c>
      <c r="F64" s="190">
        <f>SUM(F62:F63)</f>
        <v>1172912.38</v>
      </c>
      <c r="G64" s="190">
        <f>SUM(G62:G63)</f>
        <v>766408.38</v>
      </c>
      <c r="H64" s="190">
        <f>SUM(H62:H62)</f>
        <v>0</v>
      </c>
      <c r="I64" s="191"/>
      <c r="J64" s="190">
        <v>406504</v>
      </c>
      <c r="K64" s="190">
        <f>SUM(K62:K62)</f>
        <v>0</v>
      </c>
      <c r="L64" s="190">
        <f>SUM(L62:L63)</f>
        <v>1050612.1800000002</v>
      </c>
      <c r="M64" s="268">
        <f t="shared" si="2"/>
        <v>0.8957294661686496</v>
      </c>
    </row>
    <row r="65" spans="1:13" s="56" customFormat="1" ht="22.5" customHeight="1">
      <c r="A65" s="395" t="s">
        <v>290</v>
      </c>
      <c r="B65" s="395"/>
      <c r="C65" s="395"/>
      <c r="D65" s="395"/>
      <c r="E65" s="190">
        <f>E29+E32+E39+E41+E43+E56+E61+E64</f>
        <v>93333627.27000001</v>
      </c>
      <c r="F65" s="190">
        <f>F29+F32+F39+F41+F43+F56+F61+F64</f>
        <v>27614016.589999996</v>
      </c>
      <c r="G65" s="190">
        <f>G29+G32+G39+G41+G43+G56+G61+G64</f>
        <v>7614157.66</v>
      </c>
      <c r="H65" s="190">
        <f>H29+H32+H39+H41+H43+H56+H61+H64</f>
        <v>5700000</v>
      </c>
      <c r="I65" s="206">
        <f>I29+I32+I39+I41+I43+I56+I61+I64</f>
        <v>0</v>
      </c>
      <c r="J65" s="206">
        <f>J64</f>
        <v>406504</v>
      </c>
      <c r="K65" s="190">
        <f>K29+K32+K39+K41+K43+K56+K61+K64</f>
        <v>13893354.930000002</v>
      </c>
      <c r="L65" s="190">
        <f>L29+L32+L39+L41+L43+L56+L61+L64</f>
        <v>25772809.49</v>
      </c>
      <c r="M65" s="268">
        <f t="shared" si="2"/>
        <v>0.933323459338155</v>
      </c>
    </row>
    <row r="66" spans="1:13" s="56" customFormat="1" ht="12.75">
      <c r="A66" s="390" t="s">
        <v>609</v>
      </c>
      <c r="B66" s="352"/>
      <c r="C66" s="352"/>
      <c r="D66" s="340"/>
      <c r="E66" s="101">
        <f aca="true" t="shared" si="3" ref="E66:K66">E26+E65</f>
        <v>98871368.72000001</v>
      </c>
      <c r="F66" s="101">
        <f t="shared" si="3"/>
        <v>29197395.489999995</v>
      </c>
      <c r="G66" s="101">
        <f t="shared" si="3"/>
        <v>9030961.07</v>
      </c>
      <c r="H66" s="101">
        <f t="shared" si="3"/>
        <v>5700000</v>
      </c>
      <c r="I66" s="101">
        <f t="shared" si="3"/>
        <v>0</v>
      </c>
      <c r="J66" s="190">
        <f t="shared" si="3"/>
        <v>423581.4</v>
      </c>
      <c r="K66" s="101">
        <f t="shared" si="3"/>
        <v>14042853.020000001</v>
      </c>
      <c r="L66" s="190">
        <f>L26+L65</f>
        <v>27029302.09</v>
      </c>
      <c r="M66" s="268">
        <f t="shared" si="2"/>
        <v>0.9257436026873507</v>
      </c>
    </row>
    <row r="67" ht="12.75">
      <c r="A67" s="1" t="s">
        <v>529</v>
      </c>
    </row>
    <row r="68" ht="12.75">
      <c r="A68" s="1" t="s">
        <v>525</v>
      </c>
    </row>
    <row r="69" ht="12.75">
      <c r="A69" s="1" t="s">
        <v>526</v>
      </c>
    </row>
    <row r="70" ht="12.75">
      <c r="A70" s="1" t="s">
        <v>527</v>
      </c>
    </row>
    <row r="71" ht="12.75">
      <c r="A71" s="1" t="s">
        <v>528</v>
      </c>
    </row>
  </sheetData>
  <sheetProtection/>
  <mergeCells count="23">
    <mergeCell ref="M5:M8"/>
    <mergeCell ref="A4:L4"/>
    <mergeCell ref="J1:L1"/>
    <mergeCell ref="J2:L2"/>
    <mergeCell ref="J3:L3"/>
    <mergeCell ref="L5:L8"/>
    <mergeCell ref="G7:G8"/>
    <mergeCell ref="H7:H8"/>
    <mergeCell ref="K7:K8"/>
    <mergeCell ref="A66:D66"/>
    <mergeCell ref="J7:J8"/>
    <mergeCell ref="E5:E8"/>
    <mergeCell ref="F6:F8"/>
    <mergeCell ref="F5:K5"/>
    <mergeCell ref="G6:K6"/>
    <mergeCell ref="A65:D65"/>
    <mergeCell ref="B5:B8"/>
    <mergeCell ref="C5:C8"/>
    <mergeCell ref="D5:D8"/>
    <mergeCell ref="A10:D10"/>
    <mergeCell ref="A27:D27"/>
    <mergeCell ref="A26:D26"/>
    <mergeCell ref="A5:A8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625" style="26" customWidth="1"/>
    <col min="2" max="2" width="36.25390625" style="26" customWidth="1"/>
    <col min="3" max="3" width="15.25390625" style="26" customWidth="1"/>
    <col min="4" max="4" width="12.875" style="26" customWidth="1"/>
    <col min="5" max="5" width="11.25390625" style="26" customWidth="1"/>
    <col min="6" max="16384" width="9.125" style="26" customWidth="1"/>
  </cols>
  <sheetData>
    <row r="1" s="25" customFormat="1" ht="12">
      <c r="E1" s="25" t="s">
        <v>453</v>
      </c>
    </row>
    <row r="2" ht="15.75">
      <c r="C2" s="27"/>
    </row>
    <row r="4" spans="1:5" ht="25.5" customHeight="1">
      <c r="A4" s="406" t="s">
        <v>274</v>
      </c>
      <c r="B4" s="406"/>
      <c r="C4" s="406"/>
      <c r="D4" s="356"/>
      <c r="E4" s="356"/>
    </row>
    <row r="5" spans="1:3" ht="25.5" customHeight="1">
      <c r="A5" s="28"/>
      <c r="B5" s="28"/>
      <c r="C5" s="28"/>
    </row>
    <row r="7" spans="1:5" ht="35.25" customHeight="1">
      <c r="A7" s="407" t="s">
        <v>553</v>
      </c>
      <c r="B7" s="407" t="s">
        <v>554</v>
      </c>
      <c r="C7" s="407" t="s">
        <v>951</v>
      </c>
      <c r="D7" s="404" t="s">
        <v>147</v>
      </c>
      <c r="E7" s="405"/>
    </row>
    <row r="8" spans="1:5" s="67" customFormat="1" ht="27.75" customHeight="1">
      <c r="A8" s="407"/>
      <c r="B8" s="407"/>
      <c r="C8" s="407"/>
      <c r="D8" s="95" t="s">
        <v>545</v>
      </c>
      <c r="E8" s="95" t="s">
        <v>37</v>
      </c>
    </row>
    <row r="9" spans="1:5" s="67" customFormat="1" ht="12.75">
      <c r="A9" s="95" t="s">
        <v>555</v>
      </c>
      <c r="B9" s="96" t="s">
        <v>556</v>
      </c>
      <c r="C9" s="104">
        <f>C12+C11+C10</f>
        <v>422163.82</v>
      </c>
      <c r="D9" s="104">
        <f>D10+D11+D12</f>
        <v>382044.14999999997</v>
      </c>
      <c r="E9" s="335">
        <f>D9/C9</f>
        <v>0.9049665838252079</v>
      </c>
    </row>
    <row r="10" spans="1:5" ht="12.75">
      <c r="A10" s="93"/>
      <c r="B10" s="94" t="s">
        <v>557</v>
      </c>
      <c r="C10" s="105">
        <v>30016.74</v>
      </c>
      <c r="D10" s="105">
        <v>29923.56</v>
      </c>
      <c r="E10" s="336">
        <f aca="true" t="shared" si="0" ref="E10:E20">D10/C10</f>
        <v>0.9968957321814428</v>
      </c>
    </row>
    <row r="11" spans="1:5" ht="12.75">
      <c r="A11" s="93"/>
      <c r="B11" s="94" t="s">
        <v>558</v>
      </c>
      <c r="C11" s="105">
        <v>27313.63</v>
      </c>
      <c r="D11" s="105">
        <v>27306.93</v>
      </c>
      <c r="E11" s="336">
        <f t="shared" si="0"/>
        <v>0.9997547012242606</v>
      </c>
    </row>
    <row r="12" spans="1:5" ht="12.75">
      <c r="A12" s="93"/>
      <c r="B12" s="94" t="s">
        <v>559</v>
      </c>
      <c r="C12" s="105">
        <v>364833.45</v>
      </c>
      <c r="D12" s="105">
        <v>324813.66</v>
      </c>
      <c r="E12" s="336">
        <f t="shared" si="0"/>
        <v>0.8903066865168201</v>
      </c>
    </row>
    <row r="13" spans="1:5" s="67" customFormat="1" ht="12.75">
      <c r="A13" s="95" t="s">
        <v>560</v>
      </c>
      <c r="B13" s="96" t="s">
        <v>561</v>
      </c>
      <c r="C13" s="104">
        <f>C14+C15+C16</f>
        <v>24996556.61</v>
      </c>
      <c r="D13" s="104">
        <f>D14+D15+D16</f>
        <v>23899024.53</v>
      </c>
      <c r="E13" s="335">
        <f t="shared" si="0"/>
        <v>0.9560926691974476</v>
      </c>
    </row>
    <row r="14" spans="1:5" ht="12.75">
      <c r="A14" s="93"/>
      <c r="B14" s="94" t="s">
        <v>557</v>
      </c>
      <c r="C14" s="105">
        <v>11092112.68</v>
      </c>
      <c r="D14" s="105">
        <v>10172594.33</v>
      </c>
      <c r="E14" s="336">
        <f t="shared" si="0"/>
        <v>0.9171016039480047</v>
      </c>
    </row>
    <row r="15" spans="1:5" ht="12.75">
      <c r="A15" s="93"/>
      <c r="B15" s="94" t="s">
        <v>558</v>
      </c>
      <c r="C15" s="105">
        <v>1663.35</v>
      </c>
      <c r="D15" s="105">
        <v>1264.38</v>
      </c>
      <c r="E15" s="336">
        <f t="shared" si="0"/>
        <v>0.7601406799531067</v>
      </c>
    </row>
    <row r="16" spans="1:5" ht="12.75">
      <c r="A16" s="93"/>
      <c r="B16" s="94" t="s">
        <v>559</v>
      </c>
      <c r="C16" s="105">
        <v>13902780.58</v>
      </c>
      <c r="D16" s="105">
        <v>13725165.82</v>
      </c>
      <c r="E16" s="336">
        <f t="shared" si="0"/>
        <v>0.9872245153422395</v>
      </c>
    </row>
    <row r="17" spans="1:5" s="67" customFormat="1" ht="12.75">
      <c r="A17" s="95"/>
      <c r="B17" s="96" t="s">
        <v>562</v>
      </c>
      <c r="C17" s="104">
        <f>C9+C13</f>
        <v>25418720.43</v>
      </c>
      <c r="D17" s="104">
        <f>D9+D13</f>
        <v>24281068.68</v>
      </c>
      <c r="E17" s="335">
        <f t="shared" si="0"/>
        <v>0.955243547639113</v>
      </c>
    </row>
    <row r="18" spans="1:5" ht="12.75">
      <c r="A18" s="93"/>
      <c r="B18" s="94" t="s">
        <v>557</v>
      </c>
      <c r="C18" s="105">
        <f>C14+C10</f>
        <v>11122129.42</v>
      </c>
      <c r="D18" s="105">
        <f>D14+D10</f>
        <v>10202517.89</v>
      </c>
      <c r="E18" s="336">
        <f t="shared" si="0"/>
        <v>0.9173169547599097</v>
      </c>
    </row>
    <row r="19" spans="1:5" ht="12.75">
      <c r="A19" s="93"/>
      <c r="B19" s="94" t="s">
        <v>558</v>
      </c>
      <c r="C19" s="105">
        <f>C11+C15</f>
        <v>28976.98</v>
      </c>
      <c r="D19" s="105">
        <f>D11+D15</f>
        <v>28571.31</v>
      </c>
      <c r="E19" s="336">
        <f t="shared" si="0"/>
        <v>0.9860002664183777</v>
      </c>
    </row>
    <row r="20" spans="1:5" ht="12.75">
      <c r="A20" s="93"/>
      <c r="B20" s="94" t="s">
        <v>559</v>
      </c>
      <c r="C20" s="105">
        <f>C12+C16</f>
        <v>14267614.03</v>
      </c>
      <c r="D20" s="105">
        <f>D12+D16</f>
        <v>14049979.48</v>
      </c>
      <c r="E20" s="336">
        <f t="shared" si="0"/>
        <v>0.9847462547317031</v>
      </c>
    </row>
  </sheetData>
  <sheetProtection/>
  <mergeCells count="5">
    <mergeCell ref="D7:E7"/>
    <mergeCell ref="A4:E4"/>
    <mergeCell ref="C7:C8"/>
    <mergeCell ref="A7:A8"/>
    <mergeCell ref="B7:B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J34" sqref="J34"/>
    </sheetView>
  </sheetViews>
  <sheetFormatPr defaultColWidth="9.00390625" defaultRowHeight="12.75"/>
  <cols>
    <col min="1" max="1" width="4.625" style="26" customWidth="1"/>
    <col min="2" max="2" width="28.375" style="26" customWidth="1"/>
    <col min="3" max="3" width="8.625" style="26" customWidth="1"/>
    <col min="4" max="4" width="9.125" style="26" customWidth="1"/>
    <col min="5" max="6" width="6.625" style="26" customWidth="1"/>
    <col min="7" max="7" width="22.125" style="26" customWidth="1"/>
    <col min="8" max="8" width="10.125" style="26" customWidth="1"/>
    <col min="9" max="9" width="11.125" style="26" customWidth="1"/>
    <col min="10" max="10" width="10.75390625" style="26" customWidth="1"/>
    <col min="11" max="16384" width="9.125" style="26" customWidth="1"/>
  </cols>
  <sheetData>
    <row r="1" s="25" customFormat="1" ht="12">
      <c r="I1" s="25" t="s">
        <v>454</v>
      </c>
    </row>
    <row r="2" spans="1:11" ht="24.75" customHeight="1">
      <c r="A2" s="410" t="s">
        <v>40</v>
      </c>
      <c r="B2" s="410"/>
      <c r="C2" s="410"/>
      <c r="D2" s="410"/>
      <c r="E2" s="410"/>
      <c r="F2" s="410"/>
      <c r="G2" s="410"/>
      <c r="H2" s="410"/>
      <c r="I2" s="410"/>
      <c r="J2" s="356"/>
      <c r="K2" s="356"/>
    </row>
    <row r="3" spans="1:9" ht="12.75">
      <c r="A3" s="85"/>
      <c r="B3" s="85"/>
      <c r="C3" s="85"/>
      <c r="D3" s="85"/>
      <c r="E3" s="85"/>
      <c r="F3" s="85"/>
      <c r="G3" s="85"/>
      <c r="H3" s="85"/>
      <c r="I3" s="85"/>
    </row>
    <row r="5" spans="1:11" ht="48" customHeight="1">
      <c r="A5" s="411" t="s">
        <v>553</v>
      </c>
      <c r="B5" s="411" t="s">
        <v>563</v>
      </c>
      <c r="C5" s="411" t="s">
        <v>564</v>
      </c>
      <c r="D5" s="411" t="s">
        <v>523</v>
      </c>
      <c r="E5" s="411" t="s">
        <v>508</v>
      </c>
      <c r="F5" s="411" t="s">
        <v>509</v>
      </c>
      <c r="G5" s="411" t="s">
        <v>565</v>
      </c>
      <c r="H5" s="411"/>
      <c r="I5" s="411" t="s">
        <v>951</v>
      </c>
      <c r="J5" s="408" t="s">
        <v>455</v>
      </c>
      <c r="K5" s="409"/>
    </row>
    <row r="6" spans="1:11" ht="30.75" customHeight="1">
      <c r="A6" s="411"/>
      <c r="B6" s="411"/>
      <c r="C6" s="411"/>
      <c r="D6" s="411"/>
      <c r="E6" s="411"/>
      <c r="F6" s="411"/>
      <c r="G6" s="65" t="s">
        <v>566</v>
      </c>
      <c r="H6" s="65" t="s">
        <v>567</v>
      </c>
      <c r="I6" s="411"/>
      <c r="J6" s="93" t="s">
        <v>545</v>
      </c>
      <c r="K6" s="327" t="s">
        <v>37</v>
      </c>
    </row>
    <row r="7" spans="1:11" ht="30.75" customHeight="1">
      <c r="A7" s="246">
        <v>1</v>
      </c>
      <c r="B7" s="70" t="s">
        <v>303</v>
      </c>
      <c r="C7" s="246" t="s">
        <v>76</v>
      </c>
      <c r="D7" s="246" t="s">
        <v>615</v>
      </c>
      <c r="E7" s="246">
        <v>801</v>
      </c>
      <c r="F7" s="246">
        <v>80195</v>
      </c>
      <c r="G7" s="70" t="s">
        <v>495</v>
      </c>
      <c r="H7" s="245">
        <f>H10</f>
        <v>60429</v>
      </c>
      <c r="I7" s="245">
        <f>I10</f>
        <v>48343.2</v>
      </c>
      <c r="J7" s="104">
        <f>J10</f>
        <v>8381.56</v>
      </c>
      <c r="K7" s="329">
        <f>J7/I7</f>
        <v>0.17337619354945474</v>
      </c>
    </row>
    <row r="8" spans="1:11" ht="30.75" customHeight="1">
      <c r="A8" s="246"/>
      <c r="B8" s="74" t="s">
        <v>304</v>
      </c>
      <c r="C8" s="65"/>
      <c r="D8" s="65"/>
      <c r="E8" s="65"/>
      <c r="F8" s="65"/>
      <c r="G8" s="69" t="s">
        <v>557</v>
      </c>
      <c r="H8" s="244"/>
      <c r="I8" s="244"/>
      <c r="J8" s="105"/>
      <c r="K8" s="330"/>
    </row>
    <row r="9" spans="1:11" ht="30.75" customHeight="1">
      <c r="A9" s="246"/>
      <c r="B9" s="74" t="s">
        <v>305</v>
      </c>
      <c r="C9" s="65"/>
      <c r="D9" s="65"/>
      <c r="E9" s="65"/>
      <c r="F9" s="65"/>
      <c r="G9" s="69" t="s">
        <v>558</v>
      </c>
      <c r="H9" s="244"/>
      <c r="I9" s="244"/>
      <c r="J9" s="105"/>
      <c r="K9" s="330"/>
    </row>
    <row r="10" spans="1:11" ht="30.75" customHeight="1">
      <c r="A10" s="246"/>
      <c r="B10" s="70" t="s">
        <v>306</v>
      </c>
      <c r="C10" s="65"/>
      <c r="D10" s="65"/>
      <c r="E10" s="65"/>
      <c r="F10" s="65"/>
      <c r="G10" s="72" t="s">
        <v>559</v>
      </c>
      <c r="H10" s="244">
        <v>60429</v>
      </c>
      <c r="I10" s="244">
        <v>48343.2</v>
      </c>
      <c r="J10" s="105">
        <v>8381.56</v>
      </c>
      <c r="K10" s="330">
        <f>J10/I10</f>
        <v>0.17337619354945474</v>
      </c>
    </row>
    <row r="11" spans="1:11" ht="21.75">
      <c r="A11" s="98">
        <v>2</v>
      </c>
      <c r="B11" s="70" t="s">
        <v>302</v>
      </c>
      <c r="C11" s="73">
        <v>2011</v>
      </c>
      <c r="D11" s="70" t="s">
        <v>502</v>
      </c>
      <c r="E11" s="71" t="s">
        <v>385</v>
      </c>
      <c r="F11" s="71" t="s">
        <v>386</v>
      </c>
      <c r="G11" s="70" t="s">
        <v>495</v>
      </c>
      <c r="H11" s="102">
        <f>H12+H13+H14</f>
        <v>253335.71999999997</v>
      </c>
      <c r="I11" s="102">
        <f>I12+I13+I14</f>
        <v>253335.71999999997</v>
      </c>
      <c r="J11" s="104">
        <f>J12+J13+J14</f>
        <v>253334.43</v>
      </c>
      <c r="K11" s="329">
        <f aca="true" t="shared" si="0" ref="K11:K30">J11/I11</f>
        <v>0.9999949079427095</v>
      </c>
    </row>
    <row r="12" spans="1:11" ht="22.5">
      <c r="A12" s="98"/>
      <c r="B12" s="74" t="s">
        <v>895</v>
      </c>
      <c r="C12" s="68"/>
      <c r="D12" s="74"/>
      <c r="E12" s="71"/>
      <c r="F12" s="71"/>
      <c r="G12" s="69" t="s">
        <v>557</v>
      </c>
      <c r="H12" s="103">
        <v>27764.13</v>
      </c>
      <c r="I12" s="103">
        <v>27764.13</v>
      </c>
      <c r="J12" s="105">
        <v>27764.13</v>
      </c>
      <c r="K12" s="330">
        <f t="shared" si="0"/>
        <v>1</v>
      </c>
    </row>
    <row r="13" spans="1:11" ht="22.5">
      <c r="A13" s="98"/>
      <c r="B13" s="74" t="s">
        <v>896</v>
      </c>
      <c r="C13" s="68"/>
      <c r="D13" s="74"/>
      <c r="E13" s="71"/>
      <c r="F13" s="71"/>
      <c r="G13" s="69" t="s">
        <v>558</v>
      </c>
      <c r="H13" s="103">
        <v>10236.23</v>
      </c>
      <c r="I13" s="103">
        <v>10236.23</v>
      </c>
      <c r="J13" s="105">
        <v>10236.17</v>
      </c>
      <c r="K13" s="330">
        <f t="shared" si="0"/>
        <v>0.9999941384669943</v>
      </c>
    </row>
    <row r="14" spans="1:11" ht="32.25">
      <c r="A14" s="98"/>
      <c r="B14" s="70" t="s">
        <v>897</v>
      </c>
      <c r="C14" s="68"/>
      <c r="D14" s="74"/>
      <c r="E14" s="71"/>
      <c r="F14" s="71"/>
      <c r="G14" s="72" t="s">
        <v>559</v>
      </c>
      <c r="H14" s="103">
        <v>215335.36</v>
      </c>
      <c r="I14" s="103">
        <v>215335.36</v>
      </c>
      <c r="J14" s="105">
        <v>215334.13</v>
      </c>
      <c r="K14" s="330">
        <f t="shared" si="0"/>
        <v>0.9999942879794569</v>
      </c>
    </row>
    <row r="15" spans="1:11" s="107" customFormat="1" ht="21.75">
      <c r="A15" s="98">
        <v>3</v>
      </c>
      <c r="B15" s="70" t="s">
        <v>719</v>
      </c>
      <c r="C15" s="73" t="s">
        <v>746</v>
      </c>
      <c r="D15" s="70" t="s">
        <v>494</v>
      </c>
      <c r="E15" s="71" t="s">
        <v>385</v>
      </c>
      <c r="F15" s="71" t="s">
        <v>386</v>
      </c>
      <c r="G15" s="70" t="s">
        <v>495</v>
      </c>
      <c r="H15" s="102">
        <f>H16+H18</f>
        <v>15613.48</v>
      </c>
      <c r="I15" s="102">
        <f>I16+I18</f>
        <v>6635.530000000001</v>
      </c>
      <c r="J15" s="328">
        <f>J16+J18</f>
        <v>6522.950000000001</v>
      </c>
      <c r="K15" s="329">
        <f t="shared" si="0"/>
        <v>0.9830337591722138</v>
      </c>
    </row>
    <row r="16" spans="1:11" ht="22.5">
      <c r="A16" s="98"/>
      <c r="B16" s="74" t="s">
        <v>720</v>
      </c>
      <c r="C16" s="68"/>
      <c r="D16" s="74"/>
      <c r="E16" s="71"/>
      <c r="F16" s="71"/>
      <c r="G16" s="69" t="s">
        <v>557</v>
      </c>
      <c r="H16" s="103">
        <v>5190</v>
      </c>
      <c r="I16" s="103">
        <v>2252.61</v>
      </c>
      <c r="J16" s="105">
        <v>2159.43</v>
      </c>
      <c r="K16" s="330">
        <f t="shared" si="0"/>
        <v>0.9586346504721189</v>
      </c>
    </row>
    <row r="17" spans="1:11" ht="22.5">
      <c r="A17" s="98"/>
      <c r="B17" s="74" t="s">
        <v>721</v>
      </c>
      <c r="C17" s="68"/>
      <c r="D17" s="74"/>
      <c r="E17" s="71"/>
      <c r="F17" s="71"/>
      <c r="G17" s="69" t="s">
        <v>558</v>
      </c>
      <c r="H17" s="103"/>
      <c r="I17" s="103"/>
      <c r="J17" s="105"/>
      <c r="K17" s="330"/>
    </row>
    <row r="18" spans="1:11" ht="22.5">
      <c r="A18" s="98"/>
      <c r="B18" s="70" t="s">
        <v>728</v>
      </c>
      <c r="C18" s="68"/>
      <c r="D18" s="74"/>
      <c r="E18" s="71"/>
      <c r="F18" s="71"/>
      <c r="G18" s="72" t="s">
        <v>559</v>
      </c>
      <c r="H18" s="103">
        <v>10423.48</v>
      </c>
      <c r="I18" s="103">
        <v>4382.92</v>
      </c>
      <c r="J18" s="105">
        <v>4363.52</v>
      </c>
      <c r="K18" s="330">
        <f t="shared" si="0"/>
        <v>0.995573727104305</v>
      </c>
    </row>
    <row r="19" spans="1:11" ht="21.75">
      <c r="A19" s="98">
        <v>4</v>
      </c>
      <c r="B19" s="70" t="s">
        <v>894</v>
      </c>
      <c r="C19" s="75" t="s">
        <v>614</v>
      </c>
      <c r="D19" s="118" t="s">
        <v>615</v>
      </c>
      <c r="E19" s="71" t="s">
        <v>385</v>
      </c>
      <c r="F19" s="71" t="s">
        <v>386</v>
      </c>
      <c r="G19" s="70" t="s">
        <v>495</v>
      </c>
      <c r="H19" s="115">
        <f>H21+H22</f>
        <v>40308.56</v>
      </c>
      <c r="I19" s="115">
        <f>I20+I21+I22</f>
        <v>36585.76</v>
      </c>
      <c r="J19" s="104">
        <f>J21+J22</f>
        <v>36541.79</v>
      </c>
      <c r="K19" s="329">
        <f t="shared" si="0"/>
        <v>0.9987981662810885</v>
      </c>
    </row>
    <row r="20" spans="1:11" ht="22.5">
      <c r="A20" s="98"/>
      <c r="B20" s="74" t="s">
        <v>611</v>
      </c>
      <c r="C20" s="68"/>
      <c r="D20" s="74"/>
      <c r="E20" s="71"/>
      <c r="F20" s="71"/>
      <c r="G20" s="69" t="s">
        <v>557</v>
      </c>
      <c r="H20" s="103"/>
      <c r="I20" s="103"/>
      <c r="J20" s="105"/>
      <c r="K20" s="330"/>
    </row>
    <row r="21" spans="1:11" ht="22.5">
      <c r="A21" s="98"/>
      <c r="B21" s="74" t="s">
        <v>612</v>
      </c>
      <c r="C21" s="68"/>
      <c r="D21" s="74"/>
      <c r="E21" s="71"/>
      <c r="F21" s="71"/>
      <c r="G21" s="69" t="s">
        <v>558</v>
      </c>
      <c r="H21" s="103">
        <v>6046.28</v>
      </c>
      <c r="I21" s="103">
        <v>5487.86</v>
      </c>
      <c r="J21" s="105">
        <v>5481.25</v>
      </c>
      <c r="K21" s="330">
        <f t="shared" si="0"/>
        <v>0.9987955232094113</v>
      </c>
    </row>
    <row r="22" spans="1:11" ht="42.75">
      <c r="A22" s="99"/>
      <c r="B22" s="70" t="s">
        <v>613</v>
      </c>
      <c r="C22" s="68"/>
      <c r="D22" s="74"/>
      <c r="E22" s="71"/>
      <c r="F22" s="71"/>
      <c r="G22" s="72" t="s">
        <v>559</v>
      </c>
      <c r="H22" s="103">
        <v>34262.28</v>
      </c>
      <c r="I22" s="103">
        <v>31097.9</v>
      </c>
      <c r="J22" s="105">
        <v>31060.54</v>
      </c>
      <c r="K22" s="330">
        <f t="shared" si="0"/>
        <v>0.9987986327051023</v>
      </c>
    </row>
    <row r="23" spans="1:11" ht="22.5">
      <c r="A23" s="98">
        <v>5</v>
      </c>
      <c r="B23" s="70" t="s">
        <v>894</v>
      </c>
      <c r="C23" s="68" t="s">
        <v>76</v>
      </c>
      <c r="D23" s="74" t="s">
        <v>494</v>
      </c>
      <c r="E23" s="71" t="s">
        <v>385</v>
      </c>
      <c r="F23" s="71" t="s">
        <v>386</v>
      </c>
      <c r="G23" s="70" t="s">
        <v>495</v>
      </c>
      <c r="H23" s="115">
        <f>H24+H25+H26</f>
        <v>192363.61000000002</v>
      </c>
      <c r="I23" s="115">
        <f>I24+I25+I26</f>
        <v>77263.61000000002</v>
      </c>
      <c r="J23" s="104">
        <f>J25+J26</f>
        <v>77263.42</v>
      </c>
      <c r="K23" s="329">
        <f t="shared" si="0"/>
        <v>0.9999975408863239</v>
      </c>
    </row>
    <row r="24" spans="1:11" ht="22.5">
      <c r="A24" s="99"/>
      <c r="B24" s="74" t="s">
        <v>611</v>
      </c>
      <c r="C24" s="68"/>
      <c r="D24" s="74"/>
      <c r="E24" s="71"/>
      <c r="F24" s="71"/>
      <c r="G24" s="69" t="s">
        <v>557</v>
      </c>
      <c r="H24" s="103"/>
      <c r="I24" s="103"/>
      <c r="J24" s="105"/>
      <c r="K24" s="330"/>
    </row>
    <row r="25" spans="1:11" ht="45">
      <c r="A25" s="99"/>
      <c r="B25" s="74" t="s">
        <v>74</v>
      </c>
      <c r="C25" s="68"/>
      <c r="D25" s="74"/>
      <c r="E25" s="71"/>
      <c r="F25" s="71"/>
      <c r="G25" s="69" t="s">
        <v>558</v>
      </c>
      <c r="H25" s="103">
        <v>28854.54</v>
      </c>
      <c r="I25" s="103">
        <v>11589.54</v>
      </c>
      <c r="J25" s="105">
        <v>11589.51</v>
      </c>
      <c r="K25" s="330">
        <f t="shared" si="0"/>
        <v>0.9999974114589535</v>
      </c>
    </row>
    <row r="26" spans="1:11" ht="32.25">
      <c r="A26" s="99"/>
      <c r="B26" s="70" t="s">
        <v>75</v>
      </c>
      <c r="C26" s="68"/>
      <c r="D26" s="74"/>
      <c r="E26" s="71"/>
      <c r="F26" s="71"/>
      <c r="G26" s="72" t="s">
        <v>559</v>
      </c>
      <c r="H26" s="103">
        <v>163509.07</v>
      </c>
      <c r="I26" s="103">
        <v>65674.07</v>
      </c>
      <c r="J26" s="105">
        <v>65673.91</v>
      </c>
      <c r="K26" s="330">
        <f t="shared" si="0"/>
        <v>0.9999975637264448</v>
      </c>
    </row>
    <row r="27" spans="1:11" s="67" customFormat="1" ht="12.75">
      <c r="A27" s="98"/>
      <c r="B27" s="75" t="s">
        <v>556</v>
      </c>
      <c r="C27" s="75"/>
      <c r="D27" s="118"/>
      <c r="E27" s="75"/>
      <c r="F27" s="75"/>
      <c r="G27" s="75"/>
      <c r="H27" s="104">
        <f>H7+H11+H15+H19+H23</f>
        <v>562050.37</v>
      </c>
      <c r="I27" s="104">
        <f>I7+I11+I15+I19+I23</f>
        <v>422163.82000000007</v>
      </c>
      <c r="J27" s="104">
        <f>J7+J11+J15+J19+J23</f>
        <v>382044.14999999997</v>
      </c>
      <c r="K27" s="329">
        <f t="shared" si="0"/>
        <v>0.9049665838252077</v>
      </c>
    </row>
    <row r="28" spans="1:11" ht="12.75">
      <c r="A28" s="99"/>
      <c r="B28" s="69" t="s">
        <v>557</v>
      </c>
      <c r="C28" s="68"/>
      <c r="D28" s="74"/>
      <c r="E28" s="73"/>
      <c r="F28" s="73"/>
      <c r="G28" s="68"/>
      <c r="H28" s="331">
        <f>H12+H16</f>
        <v>32954.130000000005</v>
      </c>
      <c r="I28" s="331">
        <f>I12+I16</f>
        <v>30016.74</v>
      </c>
      <c r="J28" s="331">
        <f>J12+J16</f>
        <v>29923.56</v>
      </c>
      <c r="K28" s="330">
        <f t="shared" si="0"/>
        <v>0.9968957321814428</v>
      </c>
    </row>
    <row r="29" spans="1:11" ht="12.75">
      <c r="A29" s="99"/>
      <c r="B29" s="69" t="s">
        <v>558</v>
      </c>
      <c r="C29" s="68"/>
      <c r="D29" s="74"/>
      <c r="E29" s="73"/>
      <c r="F29" s="73"/>
      <c r="G29" s="68"/>
      <c r="H29" s="331">
        <f>H13+H17+H21+H25</f>
        <v>45137.05</v>
      </c>
      <c r="I29" s="331">
        <f>I13+I17+I21+I25</f>
        <v>27313.63</v>
      </c>
      <c r="J29" s="331">
        <f>J13+J17+J21+J25</f>
        <v>27306.93</v>
      </c>
      <c r="K29" s="330">
        <f t="shared" si="0"/>
        <v>0.9997547012242606</v>
      </c>
    </row>
    <row r="30" spans="1:11" ht="22.5">
      <c r="A30" s="68"/>
      <c r="B30" s="72" t="s">
        <v>559</v>
      </c>
      <c r="C30" s="68"/>
      <c r="D30" s="74"/>
      <c r="E30" s="73"/>
      <c r="F30" s="73"/>
      <c r="G30" s="68"/>
      <c r="H30" s="331">
        <f>H10+H14+H18+H22+H26</f>
        <v>483959.19</v>
      </c>
      <c r="I30" s="331">
        <f>I10+I14+I18+I22+I26</f>
        <v>364833.45</v>
      </c>
      <c r="J30" s="331">
        <f>J10+J14+J18+J22+J26</f>
        <v>324813.66000000003</v>
      </c>
      <c r="K30" s="330">
        <f t="shared" si="0"/>
        <v>0.8903066865168203</v>
      </c>
    </row>
    <row r="31" spans="1:9" ht="12.75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2.75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2.75">
      <c r="A33" s="66"/>
      <c r="B33" s="66"/>
      <c r="C33" s="66"/>
      <c r="D33" s="66"/>
      <c r="E33" s="66"/>
      <c r="F33" s="66"/>
      <c r="G33" s="66"/>
      <c r="H33" s="66"/>
      <c r="I33" s="66"/>
    </row>
    <row r="34" spans="1:9" ht="12.75">
      <c r="A34" s="66"/>
      <c r="B34" s="66"/>
      <c r="C34" s="66"/>
      <c r="D34" s="66"/>
      <c r="E34" s="66"/>
      <c r="F34" s="66"/>
      <c r="G34" s="66"/>
      <c r="H34" s="66"/>
      <c r="I34" s="66"/>
    </row>
    <row r="35" spans="1:9" ht="12.75">
      <c r="A35" s="66"/>
      <c r="B35" s="66"/>
      <c r="C35" s="66"/>
      <c r="D35" s="66"/>
      <c r="E35" s="66"/>
      <c r="F35" s="66"/>
      <c r="G35" s="66"/>
      <c r="H35" s="66"/>
      <c r="I35" s="66"/>
    </row>
  </sheetData>
  <sheetProtection/>
  <mergeCells count="10">
    <mergeCell ref="J5:K5"/>
    <mergeCell ref="A2:K2"/>
    <mergeCell ref="A5:A6"/>
    <mergeCell ref="B5:B6"/>
    <mergeCell ref="C5:C6"/>
    <mergeCell ref="D5:D6"/>
    <mergeCell ref="F5:F6"/>
    <mergeCell ref="E5:E6"/>
    <mergeCell ref="G5:H5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2"/>
  <sheetViews>
    <sheetView showGridLines="0" zoomScalePageLayoutView="0" workbookViewId="0" topLeftCell="A1">
      <selection activeCell="E11" sqref="E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5.375" style="1" customWidth="1"/>
    <col min="5" max="5" width="12.25390625" style="1" customWidth="1"/>
    <col min="6" max="16384" width="9.125" style="1" customWidth="1"/>
  </cols>
  <sheetData>
    <row r="2" spans="1:4" ht="15" customHeight="1">
      <c r="A2" s="413" t="s">
        <v>327</v>
      </c>
      <c r="B2" s="413"/>
      <c r="C2" s="413"/>
      <c r="D2" s="413"/>
    </row>
    <row r="3" ht="6.75" customHeight="1">
      <c r="A3" s="37"/>
    </row>
    <row r="4" ht="12.75">
      <c r="D4" s="20"/>
    </row>
    <row r="5" spans="1:6" ht="15" customHeight="1">
      <c r="A5" s="377" t="s">
        <v>521</v>
      </c>
      <c r="B5" s="377" t="s">
        <v>512</v>
      </c>
      <c r="C5" s="378" t="s">
        <v>749</v>
      </c>
      <c r="D5" s="378" t="s">
        <v>29</v>
      </c>
      <c r="E5" s="412" t="s">
        <v>396</v>
      </c>
      <c r="F5" s="383" t="s">
        <v>37</v>
      </c>
    </row>
    <row r="6" spans="1:6" ht="15" customHeight="1">
      <c r="A6" s="377"/>
      <c r="B6" s="377"/>
      <c r="C6" s="377"/>
      <c r="D6" s="378"/>
      <c r="E6" s="412"/>
      <c r="F6" s="383"/>
    </row>
    <row r="7" spans="1:6" ht="15.75" customHeight="1">
      <c r="A7" s="377"/>
      <c r="B7" s="377"/>
      <c r="C7" s="377"/>
      <c r="D7" s="378"/>
      <c r="E7" s="412"/>
      <c r="F7" s="383"/>
    </row>
    <row r="8" spans="1:6" s="39" customFormat="1" ht="6.7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ht="18.75" customHeight="1">
      <c r="A9" s="353" t="s">
        <v>750</v>
      </c>
      <c r="B9" s="353"/>
      <c r="C9" s="40"/>
      <c r="D9" s="106">
        <f>D10+D11+D12+D13+D15+D17</f>
        <v>8100256.24</v>
      </c>
      <c r="E9" s="101">
        <f>E10+E12+E13+E17</f>
        <v>7900256.24</v>
      </c>
      <c r="F9" s="267">
        <f>E9/D9</f>
        <v>0.9753094230510416</v>
      </c>
    </row>
    <row r="10" spans="1:6" ht="18.75" customHeight="1">
      <c r="A10" s="40" t="s">
        <v>514</v>
      </c>
      <c r="B10" s="31" t="s">
        <v>751</v>
      </c>
      <c r="C10" s="40" t="s">
        <v>752</v>
      </c>
      <c r="D10" s="172">
        <v>4071469.62</v>
      </c>
      <c r="E10" s="109">
        <v>4071469.62</v>
      </c>
      <c r="F10" s="274">
        <f>E10/D10</f>
        <v>1</v>
      </c>
    </row>
    <row r="11" spans="1:6" ht="18.75" customHeight="1">
      <c r="A11" s="40" t="s">
        <v>515</v>
      </c>
      <c r="B11" s="31" t="s">
        <v>753</v>
      </c>
      <c r="C11" s="40" t="s">
        <v>752</v>
      </c>
      <c r="D11" s="172"/>
      <c r="E11" s="109"/>
      <c r="F11" s="274"/>
    </row>
    <row r="12" spans="1:6" ht="51">
      <c r="A12" s="40" t="s">
        <v>516</v>
      </c>
      <c r="B12" s="208" t="s">
        <v>754</v>
      </c>
      <c r="C12" s="40" t="s">
        <v>755</v>
      </c>
      <c r="D12" s="172">
        <v>3700000</v>
      </c>
      <c r="E12" s="109">
        <v>3500000</v>
      </c>
      <c r="F12" s="274">
        <f>E12/D12</f>
        <v>0.9459459459459459</v>
      </c>
    </row>
    <row r="13" spans="1:6" ht="18.75" customHeight="1">
      <c r="A13" s="40" t="s">
        <v>507</v>
      </c>
      <c r="B13" s="31" t="s">
        <v>756</v>
      </c>
      <c r="C13" s="40" t="s">
        <v>757</v>
      </c>
      <c r="D13" s="172">
        <v>10000</v>
      </c>
      <c r="E13" s="109">
        <v>10000</v>
      </c>
      <c r="F13" s="274">
        <f>E13/D13</f>
        <v>1</v>
      </c>
    </row>
    <row r="14" spans="1:6" ht="18.75" customHeight="1">
      <c r="A14" s="40" t="s">
        <v>758</v>
      </c>
      <c r="B14" s="31" t="s">
        <v>759</v>
      </c>
      <c r="C14" s="40" t="s">
        <v>30</v>
      </c>
      <c r="D14" s="172"/>
      <c r="E14" s="109"/>
      <c r="F14" s="267"/>
    </row>
    <row r="15" spans="1:6" ht="27" customHeight="1">
      <c r="A15" s="40" t="s">
        <v>760</v>
      </c>
      <c r="B15" s="31" t="s">
        <v>761</v>
      </c>
      <c r="C15" s="40" t="s">
        <v>762</v>
      </c>
      <c r="D15" s="172"/>
      <c r="E15" s="109"/>
      <c r="F15" s="267"/>
    </row>
    <row r="16" spans="1:6" ht="26.25" customHeight="1">
      <c r="A16" s="40" t="s">
        <v>763</v>
      </c>
      <c r="B16" s="208" t="s">
        <v>31</v>
      </c>
      <c r="C16" s="40" t="s">
        <v>765</v>
      </c>
      <c r="D16" s="172"/>
      <c r="E16" s="109"/>
      <c r="F16" s="267"/>
    </row>
    <row r="17" spans="1:6" ht="24" customHeight="1">
      <c r="A17" s="40" t="s">
        <v>764</v>
      </c>
      <c r="B17" s="31" t="s">
        <v>446</v>
      </c>
      <c r="C17" s="40" t="s">
        <v>447</v>
      </c>
      <c r="D17" s="172">
        <v>318786.62</v>
      </c>
      <c r="E17" s="109">
        <v>318786.62</v>
      </c>
      <c r="F17" s="274">
        <f>E17/D17</f>
        <v>1</v>
      </c>
    </row>
    <row r="18" spans="1:6" ht="18.75" customHeight="1">
      <c r="A18" s="40" t="s">
        <v>766</v>
      </c>
      <c r="B18" s="31" t="s">
        <v>767</v>
      </c>
      <c r="C18" s="40" t="s">
        <v>768</v>
      </c>
      <c r="D18" s="172"/>
      <c r="E18" s="109"/>
      <c r="F18" s="267"/>
    </row>
    <row r="19" spans="1:6" ht="18.75" customHeight="1">
      <c r="A19" s="353" t="s">
        <v>769</v>
      </c>
      <c r="B19" s="353"/>
      <c r="C19" s="40"/>
      <c r="D19" s="106">
        <f>D22+D23+D24</f>
        <v>2071469.62</v>
      </c>
      <c r="E19" s="101">
        <f>E22+E23</f>
        <v>2071254.29</v>
      </c>
      <c r="F19" s="267">
        <f>E19/D19</f>
        <v>0.9998960496461444</v>
      </c>
    </row>
    <row r="20" spans="1:6" ht="18.75" customHeight="1">
      <c r="A20" s="40" t="s">
        <v>514</v>
      </c>
      <c r="B20" s="31" t="s">
        <v>775</v>
      </c>
      <c r="C20" s="40" t="s">
        <v>776</v>
      </c>
      <c r="D20" s="172"/>
      <c r="E20" s="109"/>
      <c r="F20" s="267"/>
    </row>
    <row r="21" spans="1:6" ht="48.75" customHeight="1">
      <c r="A21" s="40" t="s">
        <v>32</v>
      </c>
      <c r="B21" s="208" t="s">
        <v>34</v>
      </c>
      <c r="C21" s="40" t="s">
        <v>776</v>
      </c>
      <c r="D21" s="172"/>
      <c r="E21" s="109"/>
      <c r="F21" s="267"/>
    </row>
    <row r="22" spans="1:6" ht="12.75">
      <c r="A22" s="40" t="s">
        <v>515</v>
      </c>
      <c r="B22" s="31" t="s">
        <v>777</v>
      </c>
      <c r="C22" s="40" t="s">
        <v>776</v>
      </c>
      <c r="D22" s="172">
        <v>765413.32</v>
      </c>
      <c r="E22" s="109">
        <v>765413.32</v>
      </c>
      <c r="F22" s="274">
        <f>E22/D22</f>
        <v>1</v>
      </c>
    </row>
    <row r="23" spans="1:6" ht="53.25" customHeight="1">
      <c r="A23" s="40" t="s">
        <v>516</v>
      </c>
      <c r="B23" s="208" t="s">
        <v>780</v>
      </c>
      <c r="C23" s="40" t="s">
        <v>781</v>
      </c>
      <c r="D23" s="172">
        <v>1306056.3</v>
      </c>
      <c r="E23" s="109">
        <v>1305840.97</v>
      </c>
      <c r="F23" s="274">
        <f>E23/D23</f>
        <v>0.9998351296188379</v>
      </c>
    </row>
    <row r="24" spans="1:6" ht="18.75" customHeight="1">
      <c r="A24" s="40" t="s">
        <v>507</v>
      </c>
      <c r="B24" s="31" t="s">
        <v>621</v>
      </c>
      <c r="C24" s="40" t="s">
        <v>782</v>
      </c>
      <c r="D24" s="172"/>
      <c r="E24" s="109"/>
      <c r="F24" s="267"/>
    </row>
    <row r="25" spans="1:6" ht="18.75" customHeight="1">
      <c r="A25" s="40" t="s">
        <v>758</v>
      </c>
      <c r="B25" s="31" t="s">
        <v>819</v>
      </c>
      <c r="C25" s="40" t="s">
        <v>768</v>
      </c>
      <c r="D25" s="172"/>
      <c r="E25" s="109"/>
      <c r="F25" s="267"/>
    </row>
    <row r="26" spans="1:6" ht="38.25" customHeight="1">
      <c r="A26" s="40" t="s">
        <v>760</v>
      </c>
      <c r="B26" s="208" t="s">
        <v>35</v>
      </c>
      <c r="C26" s="40" t="s">
        <v>820</v>
      </c>
      <c r="D26" s="172"/>
      <c r="E26" s="109"/>
      <c r="F26" s="267"/>
    </row>
    <row r="27" spans="1:6" ht="18.75" customHeight="1">
      <c r="A27" s="40" t="s">
        <v>763</v>
      </c>
      <c r="B27" s="31" t="s">
        <v>821</v>
      </c>
      <c r="C27" s="40" t="s">
        <v>822</v>
      </c>
      <c r="D27" s="172"/>
      <c r="E27" s="109"/>
      <c r="F27" s="267"/>
    </row>
    <row r="28" spans="1:4" ht="7.5" customHeight="1">
      <c r="A28" s="41"/>
      <c r="B28" s="207"/>
      <c r="C28" s="2"/>
      <c r="D28" s="2"/>
    </row>
    <row r="29" spans="1:6" ht="12.75">
      <c r="A29" s="42"/>
      <c r="B29" s="2"/>
      <c r="C29" s="43"/>
      <c r="D29" s="43"/>
      <c r="E29" s="21"/>
      <c r="F29" s="21"/>
    </row>
    <row r="30" spans="1:6" ht="12.75" customHeight="1">
      <c r="A30" s="202"/>
      <c r="B30" s="43"/>
      <c r="C30" s="202"/>
      <c r="D30" s="202"/>
      <c r="E30" s="202"/>
      <c r="F30" s="202"/>
    </row>
    <row r="31" spans="1:6" ht="22.5" customHeight="1">
      <c r="A31" s="202"/>
      <c r="B31" s="202"/>
      <c r="C31" s="202"/>
      <c r="D31" s="202"/>
      <c r="E31" s="202"/>
      <c r="F31" s="202"/>
    </row>
    <row r="32" ht="18.75">
      <c r="B32" s="202"/>
    </row>
  </sheetData>
  <sheetProtection/>
  <mergeCells count="9">
    <mergeCell ref="A2:D2"/>
    <mergeCell ref="A5:A7"/>
    <mergeCell ref="C5:C7"/>
    <mergeCell ref="B5:B7"/>
    <mergeCell ref="D5:D7"/>
    <mergeCell ref="E5:E7"/>
    <mergeCell ref="F5:F7"/>
    <mergeCell ref="A9:B9"/>
    <mergeCell ref="A19:B1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6
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1" width="4.00390625" style="26" customWidth="1"/>
    <col min="2" max="2" width="25.875" style="26" customWidth="1"/>
    <col min="3" max="3" width="8.75390625" style="26" customWidth="1"/>
    <col min="4" max="5" width="8.125" style="26" customWidth="1"/>
    <col min="6" max="6" width="9.125" style="26" customWidth="1"/>
    <col min="7" max="7" width="14.125" style="26" customWidth="1"/>
    <col min="8" max="8" width="14.625" style="26" customWidth="1"/>
    <col min="9" max="9" width="15.375" style="26" customWidth="1"/>
    <col min="10" max="10" width="13.25390625" style="26" customWidth="1"/>
    <col min="11" max="16384" width="9.125" style="26" customWidth="1"/>
  </cols>
  <sheetData>
    <row r="1" s="25" customFormat="1" ht="12">
      <c r="I1" s="25" t="s">
        <v>456</v>
      </c>
    </row>
    <row r="3" spans="1:10" s="66" customFormat="1" ht="22.5" customHeight="1">
      <c r="A3" s="410" t="s">
        <v>44</v>
      </c>
      <c r="B3" s="410"/>
      <c r="C3" s="410"/>
      <c r="D3" s="410"/>
      <c r="E3" s="410"/>
      <c r="F3" s="410"/>
      <c r="G3" s="410"/>
      <c r="H3" s="410"/>
      <c r="I3" s="410"/>
      <c r="J3" s="356"/>
    </row>
    <row r="4" spans="1:9" s="66" customFormat="1" ht="11.25">
      <c r="A4" s="85"/>
      <c r="B4" s="85"/>
      <c r="C4" s="85"/>
      <c r="D4" s="85"/>
      <c r="E4" s="85"/>
      <c r="F4" s="85"/>
      <c r="G4" s="85"/>
      <c r="H4" s="85"/>
      <c r="I4" s="85"/>
    </row>
    <row r="5" s="66" customFormat="1" ht="11.25"/>
    <row r="6" spans="1:11" s="66" customFormat="1" ht="48" customHeight="1">
      <c r="A6" s="411" t="s">
        <v>553</v>
      </c>
      <c r="B6" s="411" t="s">
        <v>563</v>
      </c>
      <c r="C6" s="411" t="s">
        <v>564</v>
      </c>
      <c r="D6" s="416" t="s">
        <v>523</v>
      </c>
      <c r="E6" s="411" t="s">
        <v>508</v>
      </c>
      <c r="F6" s="416" t="s">
        <v>509</v>
      </c>
      <c r="G6" s="411" t="s">
        <v>565</v>
      </c>
      <c r="H6" s="411"/>
      <c r="I6" s="411" t="s">
        <v>951</v>
      </c>
      <c r="J6" s="414" t="s">
        <v>455</v>
      </c>
      <c r="K6" s="415"/>
    </row>
    <row r="7" spans="1:11" s="66" customFormat="1" ht="40.5" customHeight="1">
      <c r="A7" s="411"/>
      <c r="B7" s="411"/>
      <c r="C7" s="411"/>
      <c r="D7" s="417"/>
      <c r="E7" s="411"/>
      <c r="F7" s="417"/>
      <c r="G7" s="65" t="s">
        <v>566</v>
      </c>
      <c r="H7" s="65" t="s">
        <v>567</v>
      </c>
      <c r="I7" s="411"/>
      <c r="J7" s="334" t="s">
        <v>545</v>
      </c>
      <c r="K7" s="334" t="s">
        <v>37</v>
      </c>
    </row>
    <row r="8" spans="1:11" s="66" customFormat="1" ht="11.25">
      <c r="A8" s="86"/>
      <c r="B8" s="86"/>
      <c r="C8" s="86"/>
      <c r="D8" s="86"/>
      <c r="E8" s="86"/>
      <c r="F8" s="86"/>
      <c r="G8" s="117"/>
      <c r="H8" s="87"/>
      <c r="I8" s="79"/>
      <c r="J8" s="68"/>
      <c r="K8" s="68"/>
    </row>
    <row r="9" spans="1:11" s="66" customFormat="1" ht="11.25">
      <c r="A9" s="88"/>
      <c r="B9" s="88"/>
      <c r="C9" s="88"/>
      <c r="D9" s="119"/>
      <c r="E9" s="88"/>
      <c r="F9" s="88"/>
      <c r="G9" s="74"/>
      <c r="H9" s="79"/>
      <c r="I9" s="79"/>
      <c r="J9" s="68"/>
      <c r="K9" s="68"/>
    </row>
    <row r="10" spans="1:11" s="90" customFormat="1" ht="10.5">
      <c r="A10" s="89"/>
      <c r="B10" s="89" t="s">
        <v>561</v>
      </c>
      <c r="C10" s="89"/>
      <c r="D10" s="120"/>
      <c r="E10" s="89"/>
      <c r="F10" s="89"/>
      <c r="G10" s="70"/>
      <c r="H10" s="102">
        <f>H11+H12+H13</f>
        <v>70957793.51</v>
      </c>
      <c r="I10" s="102">
        <f>I11+I12+I13</f>
        <v>24996556.61</v>
      </c>
      <c r="J10" s="102">
        <f>J11+J12+J13</f>
        <v>23899024.53</v>
      </c>
      <c r="K10" s="332">
        <f>J10/I10</f>
        <v>0.9560926691974476</v>
      </c>
    </row>
    <row r="11" spans="1:11" s="66" customFormat="1" ht="11.25">
      <c r="A11" s="88"/>
      <c r="B11" s="91" t="s">
        <v>557</v>
      </c>
      <c r="C11" s="88"/>
      <c r="D11" s="119"/>
      <c r="E11" s="88"/>
      <c r="F11" s="88"/>
      <c r="G11" s="74"/>
      <c r="H11" s="102">
        <f>H16+H20+H28+H32+H36+H40+H44+H48+H52+H56+H60+H64</f>
        <v>38190785.39</v>
      </c>
      <c r="I11" s="102">
        <f>I16+I20+I28+I32+I36+I40+I44+I48+I52+I56+I60+I64</f>
        <v>11092112.68</v>
      </c>
      <c r="J11" s="102">
        <f>J16+J20+J28+J32+J36+J40+J44+J48+J52+J56+J60+J64</f>
        <v>10172594.33</v>
      </c>
      <c r="K11" s="332">
        <f>J11/I11</f>
        <v>0.9171016039480047</v>
      </c>
    </row>
    <row r="12" spans="1:11" s="66" customFormat="1" ht="11.25">
      <c r="A12" s="88"/>
      <c r="B12" s="91" t="s">
        <v>558</v>
      </c>
      <c r="C12" s="88"/>
      <c r="D12" s="119"/>
      <c r="E12" s="88"/>
      <c r="F12" s="88"/>
      <c r="G12" s="74"/>
      <c r="H12" s="102">
        <f>H25</f>
        <v>1663.35</v>
      </c>
      <c r="I12" s="102">
        <f>I25</f>
        <v>1663.35</v>
      </c>
      <c r="J12" s="102">
        <f>J25</f>
        <v>1264.38</v>
      </c>
      <c r="K12" s="332">
        <f>J12/I12</f>
        <v>0.7601406799531067</v>
      </c>
    </row>
    <row r="13" spans="1:11" s="66" customFormat="1" ht="22.5">
      <c r="A13" s="86"/>
      <c r="B13" s="92" t="s">
        <v>559</v>
      </c>
      <c r="C13" s="86"/>
      <c r="D13" s="117"/>
      <c r="E13" s="86"/>
      <c r="F13" s="86"/>
      <c r="G13" s="74"/>
      <c r="H13" s="102">
        <f>H18+H22+H26+H30+H34+H38+H42+H46+H50+H54+H58+H62+H66</f>
        <v>32765344.770000003</v>
      </c>
      <c r="I13" s="102">
        <f>I18+I22+I26+I30+I34+I38+I42+I46+I50+I54+I58+I62+I66</f>
        <v>13902780.58</v>
      </c>
      <c r="J13" s="102">
        <f>J18+J22+J26+J30+J34+J38+J42+J46+J50+J54+J58+J62+J66</f>
        <v>13725165.82</v>
      </c>
      <c r="K13" s="332">
        <f>J13/I13</f>
        <v>0.9872245153422395</v>
      </c>
    </row>
    <row r="14" spans="1:11" s="66" customFormat="1" ht="18" customHeight="1">
      <c r="A14" s="86"/>
      <c r="B14" s="92"/>
      <c r="C14" s="86"/>
      <c r="D14" s="117"/>
      <c r="E14" s="86"/>
      <c r="F14" s="86"/>
      <c r="G14" s="74"/>
      <c r="H14" s="102"/>
      <c r="I14" s="102"/>
      <c r="J14" s="103"/>
      <c r="K14" s="333"/>
    </row>
    <row r="15" spans="1:11" s="66" customFormat="1" ht="32.25">
      <c r="A15" s="230">
        <v>1</v>
      </c>
      <c r="B15" s="70" t="s">
        <v>461</v>
      </c>
      <c r="C15" s="86"/>
      <c r="D15" s="117"/>
      <c r="E15" s="86"/>
      <c r="F15" s="86"/>
      <c r="G15" s="70" t="s">
        <v>568</v>
      </c>
      <c r="H15" s="102">
        <f>H18+H16</f>
        <v>5223836.3100000005</v>
      </c>
      <c r="I15" s="102">
        <f>I18+I16</f>
        <v>1533929.2</v>
      </c>
      <c r="J15" s="115">
        <f>J16+J18</f>
        <v>1533928.3599999999</v>
      </c>
      <c r="K15" s="329">
        <f>J15/I15</f>
        <v>0.9999994523867203</v>
      </c>
    </row>
    <row r="16" spans="1:11" s="66" customFormat="1" ht="22.5">
      <c r="A16" s="86"/>
      <c r="B16" s="74" t="s">
        <v>437</v>
      </c>
      <c r="C16" s="86"/>
      <c r="D16" s="117"/>
      <c r="E16" s="86"/>
      <c r="F16" s="86"/>
      <c r="G16" s="72" t="s">
        <v>557</v>
      </c>
      <c r="H16" s="233">
        <v>2227030.13</v>
      </c>
      <c r="I16" s="233">
        <v>619227.83</v>
      </c>
      <c r="J16" s="103">
        <v>619226.99</v>
      </c>
      <c r="K16" s="330">
        <f aca="true" t="shared" si="0" ref="K16:K63">J16/I16</f>
        <v>0.9999986434718221</v>
      </c>
    </row>
    <row r="17" spans="1:11" s="66" customFormat="1" ht="33.75">
      <c r="A17" s="86"/>
      <c r="B17" s="74" t="s">
        <v>438</v>
      </c>
      <c r="C17" s="86"/>
      <c r="D17" s="117"/>
      <c r="E17" s="86"/>
      <c r="F17" s="86"/>
      <c r="G17" s="72" t="s">
        <v>558</v>
      </c>
      <c r="H17" s="102"/>
      <c r="I17" s="102"/>
      <c r="J17" s="103"/>
      <c r="K17" s="330"/>
    </row>
    <row r="18" spans="1:11" s="66" customFormat="1" ht="33.75">
      <c r="A18" s="86"/>
      <c r="B18" s="70" t="s">
        <v>439</v>
      </c>
      <c r="C18" s="230" t="s">
        <v>440</v>
      </c>
      <c r="D18" s="231" t="s">
        <v>266</v>
      </c>
      <c r="E18" s="232" t="s">
        <v>826</v>
      </c>
      <c r="F18" s="232" t="s">
        <v>828</v>
      </c>
      <c r="G18" s="72" t="s">
        <v>559</v>
      </c>
      <c r="H18" s="233">
        <v>2996806.18</v>
      </c>
      <c r="I18" s="233">
        <v>914701.37</v>
      </c>
      <c r="J18" s="103">
        <v>914701.37</v>
      </c>
      <c r="K18" s="330">
        <f t="shared" si="0"/>
        <v>1</v>
      </c>
    </row>
    <row r="19" spans="1:11" s="90" customFormat="1" ht="32.25" customHeight="1">
      <c r="A19" s="78">
        <v>2</v>
      </c>
      <c r="B19" s="70" t="s">
        <v>461</v>
      </c>
      <c r="C19" s="73"/>
      <c r="D19" s="70"/>
      <c r="E19" s="73"/>
      <c r="F19" s="73"/>
      <c r="G19" s="70" t="s">
        <v>568</v>
      </c>
      <c r="H19" s="102">
        <f>H20+H22</f>
        <v>2053332.8599999999</v>
      </c>
      <c r="I19" s="102">
        <f>I20+I21+I22</f>
        <v>902601.17</v>
      </c>
      <c r="J19" s="102">
        <f>J20+J22</f>
        <v>902600.93</v>
      </c>
      <c r="K19" s="329">
        <f t="shared" si="0"/>
        <v>0.9999997341018293</v>
      </c>
    </row>
    <row r="20" spans="1:11" s="66" customFormat="1" ht="22.5">
      <c r="A20" s="78"/>
      <c r="B20" s="74" t="s">
        <v>743</v>
      </c>
      <c r="C20" s="68"/>
      <c r="D20" s="74"/>
      <c r="E20" s="73"/>
      <c r="F20" s="73"/>
      <c r="G20" s="72" t="s">
        <v>557</v>
      </c>
      <c r="H20" s="103">
        <v>853372.88</v>
      </c>
      <c r="I20" s="103">
        <v>393599.83</v>
      </c>
      <c r="J20" s="103">
        <v>393599.59</v>
      </c>
      <c r="K20" s="330">
        <f t="shared" si="0"/>
        <v>0.9999993902436392</v>
      </c>
    </row>
    <row r="21" spans="1:11" s="66" customFormat="1" ht="33.75">
      <c r="A21" s="78"/>
      <c r="B21" s="74" t="s">
        <v>493</v>
      </c>
      <c r="C21" s="68"/>
      <c r="D21" s="74"/>
      <c r="E21" s="73"/>
      <c r="F21" s="73"/>
      <c r="G21" s="72" t="s">
        <v>558</v>
      </c>
      <c r="H21" s="103"/>
      <c r="I21" s="103"/>
      <c r="J21" s="103"/>
      <c r="K21" s="330"/>
    </row>
    <row r="22" spans="1:11" s="66" customFormat="1" ht="34.5" customHeight="1">
      <c r="A22" s="78"/>
      <c r="B22" s="70" t="s">
        <v>744</v>
      </c>
      <c r="C22" s="118" t="s">
        <v>392</v>
      </c>
      <c r="D22" s="74" t="s">
        <v>266</v>
      </c>
      <c r="E22" s="71" t="s">
        <v>838</v>
      </c>
      <c r="F22" s="71" t="s">
        <v>840</v>
      </c>
      <c r="G22" s="72" t="s">
        <v>559</v>
      </c>
      <c r="H22" s="103">
        <v>1199959.98</v>
      </c>
      <c r="I22" s="103">
        <v>509001.34</v>
      </c>
      <c r="J22" s="103">
        <v>509001.34</v>
      </c>
      <c r="K22" s="330">
        <f t="shared" si="0"/>
        <v>1</v>
      </c>
    </row>
    <row r="23" spans="1:11" s="66" customFormat="1" ht="30.75" customHeight="1">
      <c r="A23" s="78">
        <v>3</v>
      </c>
      <c r="B23" s="70" t="s">
        <v>894</v>
      </c>
      <c r="C23" s="118"/>
      <c r="D23" s="118"/>
      <c r="E23" s="71"/>
      <c r="F23" s="71"/>
      <c r="G23" s="118" t="s">
        <v>568</v>
      </c>
      <c r="H23" s="115">
        <f>I23</f>
        <v>11089</v>
      </c>
      <c r="I23" s="115">
        <f>I24+I25+I26</f>
        <v>11089</v>
      </c>
      <c r="J23" s="115">
        <f>J25+J26</f>
        <v>8429.19</v>
      </c>
      <c r="K23" s="329">
        <f t="shared" si="0"/>
        <v>0.7601397781585355</v>
      </c>
    </row>
    <row r="24" spans="1:11" s="66" customFormat="1" ht="32.25" customHeight="1">
      <c r="A24" s="78"/>
      <c r="B24" s="74" t="s">
        <v>895</v>
      </c>
      <c r="C24" s="118"/>
      <c r="D24" s="118"/>
      <c r="E24" s="71"/>
      <c r="F24" s="71"/>
      <c r="G24" s="72" t="s">
        <v>557</v>
      </c>
      <c r="H24" s="103"/>
      <c r="I24" s="103"/>
      <c r="J24" s="103"/>
      <c r="K24" s="329"/>
    </row>
    <row r="25" spans="1:11" s="66" customFormat="1" ht="35.25" customHeight="1">
      <c r="A25" s="78"/>
      <c r="B25" s="74" t="s">
        <v>896</v>
      </c>
      <c r="C25" s="118"/>
      <c r="D25" s="118"/>
      <c r="E25" s="71"/>
      <c r="F25" s="71"/>
      <c r="G25" s="72" t="s">
        <v>558</v>
      </c>
      <c r="H25" s="103">
        <v>1663.35</v>
      </c>
      <c r="I25" s="103">
        <v>1663.35</v>
      </c>
      <c r="J25" s="103">
        <v>1264.38</v>
      </c>
      <c r="K25" s="330">
        <f t="shared" si="0"/>
        <v>0.7601406799531067</v>
      </c>
    </row>
    <row r="26" spans="1:11" s="66" customFormat="1" ht="39.75" customHeight="1">
      <c r="A26" s="78"/>
      <c r="B26" s="70" t="s">
        <v>897</v>
      </c>
      <c r="C26" s="118">
        <v>2011</v>
      </c>
      <c r="D26" s="118" t="s">
        <v>617</v>
      </c>
      <c r="E26" s="71" t="s">
        <v>385</v>
      </c>
      <c r="F26" s="71" t="s">
        <v>386</v>
      </c>
      <c r="G26" s="72" t="s">
        <v>559</v>
      </c>
      <c r="H26" s="103">
        <v>9425.65</v>
      </c>
      <c r="I26" s="103">
        <v>9425.65</v>
      </c>
      <c r="J26" s="103">
        <v>7164.81</v>
      </c>
      <c r="K26" s="330">
        <f t="shared" si="0"/>
        <v>0.7601396190183171</v>
      </c>
    </row>
    <row r="27" spans="1:11" s="66" customFormat="1" ht="21.75">
      <c r="A27" s="98">
        <v>4</v>
      </c>
      <c r="B27" s="70" t="s">
        <v>747</v>
      </c>
      <c r="C27" s="75"/>
      <c r="D27" s="118"/>
      <c r="E27" s="75"/>
      <c r="F27" s="75"/>
      <c r="G27" s="118" t="s">
        <v>568</v>
      </c>
      <c r="H27" s="115">
        <f>H28+H30</f>
        <v>20274514</v>
      </c>
      <c r="I27" s="115">
        <f>I28+I29+I30</f>
        <v>10494849.34</v>
      </c>
      <c r="J27" s="115">
        <f>J28+J30</f>
        <v>10494849.34</v>
      </c>
      <c r="K27" s="329">
        <f t="shared" si="0"/>
        <v>1</v>
      </c>
    </row>
    <row r="28" spans="1:11" s="66" customFormat="1" ht="22.5">
      <c r="A28" s="78"/>
      <c r="B28" s="74" t="s">
        <v>355</v>
      </c>
      <c r="C28" s="68"/>
      <c r="D28" s="74"/>
      <c r="E28" s="73"/>
      <c r="F28" s="73"/>
      <c r="G28" s="72" t="s">
        <v>557</v>
      </c>
      <c r="H28" s="103">
        <v>8119618</v>
      </c>
      <c r="I28" s="103">
        <v>3934722.42</v>
      </c>
      <c r="J28" s="103">
        <v>3934722.42</v>
      </c>
      <c r="K28" s="329">
        <f t="shared" si="0"/>
        <v>1</v>
      </c>
    </row>
    <row r="29" spans="1:11" s="66" customFormat="1" ht="40.5" customHeight="1">
      <c r="A29" s="78"/>
      <c r="B29" s="74" t="s">
        <v>365</v>
      </c>
      <c r="C29" s="68"/>
      <c r="D29" s="74"/>
      <c r="E29" s="73"/>
      <c r="F29" s="73"/>
      <c r="G29" s="72" t="s">
        <v>558</v>
      </c>
      <c r="H29" s="103"/>
      <c r="I29" s="103"/>
      <c r="J29" s="103"/>
      <c r="K29" s="329"/>
    </row>
    <row r="30" spans="1:11" s="66" customFormat="1" ht="36.75" customHeight="1">
      <c r="A30" s="78"/>
      <c r="B30" s="70" t="s">
        <v>748</v>
      </c>
      <c r="C30" s="118" t="s">
        <v>112</v>
      </c>
      <c r="D30" s="118" t="s">
        <v>266</v>
      </c>
      <c r="E30" s="71" t="s">
        <v>163</v>
      </c>
      <c r="F30" s="71" t="s">
        <v>165</v>
      </c>
      <c r="G30" s="72" t="s">
        <v>559</v>
      </c>
      <c r="H30" s="103">
        <v>12154896</v>
      </c>
      <c r="I30" s="103">
        <v>6560126.92</v>
      </c>
      <c r="J30" s="103">
        <v>6560126.92</v>
      </c>
      <c r="K30" s="329">
        <f t="shared" si="0"/>
        <v>1</v>
      </c>
    </row>
    <row r="31" spans="1:11" s="66" customFormat="1" ht="35.25" customHeight="1">
      <c r="A31" s="98">
        <v>5</v>
      </c>
      <c r="B31" s="70" t="s">
        <v>462</v>
      </c>
      <c r="C31" s="118"/>
      <c r="D31" s="118"/>
      <c r="E31" s="75"/>
      <c r="F31" s="75"/>
      <c r="G31" s="118" t="s">
        <v>568</v>
      </c>
      <c r="H31" s="115">
        <f>H32+H34</f>
        <v>10841300</v>
      </c>
      <c r="I31" s="115">
        <f>I32+I33+I34</f>
        <v>10110151.66</v>
      </c>
      <c r="J31" s="115">
        <f>J32+J34</f>
        <v>10087843.79</v>
      </c>
      <c r="K31" s="329">
        <f t="shared" si="0"/>
        <v>0.9977935177680608</v>
      </c>
    </row>
    <row r="32" spans="1:11" s="66" customFormat="1" ht="48" customHeight="1">
      <c r="A32" s="78"/>
      <c r="B32" s="74" t="s">
        <v>366</v>
      </c>
      <c r="C32" s="74"/>
      <c r="D32" s="74"/>
      <c r="E32" s="73"/>
      <c r="F32" s="73"/>
      <c r="G32" s="72" t="s">
        <v>557</v>
      </c>
      <c r="H32" s="103">
        <v>5178596.43</v>
      </c>
      <c r="I32" s="103">
        <v>4838335.96</v>
      </c>
      <c r="J32" s="103">
        <v>4838335.96</v>
      </c>
      <c r="K32" s="329">
        <f t="shared" si="0"/>
        <v>1</v>
      </c>
    </row>
    <row r="33" spans="1:11" s="66" customFormat="1" ht="33.75">
      <c r="A33" s="78"/>
      <c r="B33" s="74" t="s">
        <v>354</v>
      </c>
      <c r="C33" s="74"/>
      <c r="D33" s="74"/>
      <c r="E33" s="73"/>
      <c r="F33" s="73"/>
      <c r="G33" s="72" t="s">
        <v>558</v>
      </c>
      <c r="H33" s="103"/>
      <c r="I33" s="103"/>
      <c r="J33" s="103"/>
      <c r="K33" s="329"/>
    </row>
    <row r="34" spans="1:11" s="66" customFormat="1" ht="45" customHeight="1">
      <c r="A34" s="78"/>
      <c r="B34" s="70" t="s">
        <v>632</v>
      </c>
      <c r="C34" s="118" t="s">
        <v>392</v>
      </c>
      <c r="D34" s="118" t="s">
        <v>266</v>
      </c>
      <c r="E34" s="71" t="s">
        <v>163</v>
      </c>
      <c r="F34" s="71" t="s">
        <v>165</v>
      </c>
      <c r="G34" s="72" t="s">
        <v>559</v>
      </c>
      <c r="H34" s="103">
        <v>5662703.57</v>
      </c>
      <c r="I34" s="103">
        <v>5271815.7</v>
      </c>
      <c r="J34" s="103">
        <v>5249507.83</v>
      </c>
      <c r="K34" s="329">
        <f t="shared" si="0"/>
        <v>0.9957684655023126</v>
      </c>
    </row>
    <row r="35" spans="1:11" s="66" customFormat="1" ht="33.75" customHeight="1">
      <c r="A35" s="78">
        <v>6</v>
      </c>
      <c r="B35" s="70" t="s">
        <v>441</v>
      </c>
      <c r="C35" s="118"/>
      <c r="D35" s="118"/>
      <c r="E35" s="71"/>
      <c r="F35" s="71"/>
      <c r="G35" s="118" t="s">
        <v>568</v>
      </c>
      <c r="H35" s="115">
        <f>H36+H38</f>
        <v>6043388.6</v>
      </c>
      <c r="I35" s="115">
        <f>I36</f>
        <v>7974.25</v>
      </c>
      <c r="J35" s="115">
        <f>J36</f>
        <v>7974.25</v>
      </c>
      <c r="K35" s="329">
        <f t="shared" si="0"/>
        <v>1</v>
      </c>
    </row>
    <row r="36" spans="1:11" s="66" customFormat="1" ht="36.75" customHeight="1">
      <c r="A36" s="78"/>
      <c r="B36" s="74" t="s">
        <v>442</v>
      </c>
      <c r="C36" s="118"/>
      <c r="D36" s="118"/>
      <c r="E36" s="71"/>
      <c r="F36" s="71"/>
      <c r="G36" s="72" t="s">
        <v>557</v>
      </c>
      <c r="H36" s="103">
        <v>3839560.6</v>
      </c>
      <c r="I36" s="103">
        <v>7974.25</v>
      </c>
      <c r="J36" s="103">
        <v>7974.25</v>
      </c>
      <c r="K36" s="329">
        <f t="shared" si="0"/>
        <v>1</v>
      </c>
    </row>
    <row r="37" spans="1:11" s="66" customFormat="1" ht="37.5" customHeight="1">
      <c r="A37" s="78"/>
      <c r="B37" s="74" t="s">
        <v>443</v>
      </c>
      <c r="C37" s="118"/>
      <c r="D37" s="118"/>
      <c r="E37" s="71"/>
      <c r="F37" s="71"/>
      <c r="G37" s="72" t="s">
        <v>558</v>
      </c>
      <c r="H37" s="103"/>
      <c r="I37" s="103"/>
      <c r="J37" s="103"/>
      <c r="K37" s="329"/>
    </row>
    <row r="38" spans="1:11" s="66" customFormat="1" ht="45" customHeight="1">
      <c r="A38" s="78"/>
      <c r="B38" s="70" t="s">
        <v>311</v>
      </c>
      <c r="C38" s="118" t="s">
        <v>745</v>
      </c>
      <c r="D38" s="118" t="s">
        <v>266</v>
      </c>
      <c r="E38" s="71" t="s">
        <v>163</v>
      </c>
      <c r="F38" s="71" t="s">
        <v>165</v>
      </c>
      <c r="G38" s="72" t="s">
        <v>559</v>
      </c>
      <c r="H38" s="103">
        <v>2203828</v>
      </c>
      <c r="I38" s="103"/>
      <c r="J38" s="103"/>
      <c r="K38" s="329"/>
    </row>
    <row r="39" spans="1:11" s="66" customFormat="1" ht="45" customHeight="1">
      <c r="A39" s="78">
        <v>7</v>
      </c>
      <c r="B39" s="70" t="s">
        <v>441</v>
      </c>
      <c r="C39" s="118"/>
      <c r="D39" s="118"/>
      <c r="E39" s="71"/>
      <c r="F39" s="71"/>
      <c r="G39" s="118" t="s">
        <v>568</v>
      </c>
      <c r="H39" s="115">
        <f>H40+H41+H42</f>
        <v>2333000</v>
      </c>
      <c r="I39" s="115">
        <v>3000</v>
      </c>
      <c r="J39" s="115">
        <f>J40</f>
        <v>2500</v>
      </c>
      <c r="K39" s="329">
        <f t="shared" si="0"/>
        <v>0.8333333333333334</v>
      </c>
    </row>
    <row r="40" spans="1:11" s="66" customFormat="1" ht="45" customHeight="1">
      <c r="A40" s="78"/>
      <c r="B40" s="74" t="s">
        <v>442</v>
      </c>
      <c r="C40" s="118"/>
      <c r="D40" s="118"/>
      <c r="E40" s="71"/>
      <c r="F40" s="71"/>
      <c r="G40" s="72" t="s">
        <v>557</v>
      </c>
      <c r="H40" s="103">
        <v>1140013.25</v>
      </c>
      <c r="I40" s="103">
        <v>3000</v>
      </c>
      <c r="J40" s="103">
        <v>2500</v>
      </c>
      <c r="K40" s="329">
        <f t="shared" si="0"/>
        <v>0.8333333333333334</v>
      </c>
    </row>
    <row r="41" spans="1:11" s="66" customFormat="1" ht="45" customHeight="1">
      <c r="A41" s="78"/>
      <c r="B41" s="74" t="s">
        <v>443</v>
      </c>
      <c r="C41" s="118"/>
      <c r="D41" s="118"/>
      <c r="E41" s="71"/>
      <c r="F41" s="71"/>
      <c r="G41" s="72" t="s">
        <v>558</v>
      </c>
      <c r="H41" s="103"/>
      <c r="I41" s="103"/>
      <c r="J41" s="103"/>
      <c r="K41" s="329"/>
    </row>
    <row r="42" spans="1:11" s="66" customFormat="1" ht="45" customHeight="1">
      <c r="A42" s="78"/>
      <c r="B42" s="70" t="s">
        <v>312</v>
      </c>
      <c r="C42" s="118" t="s">
        <v>76</v>
      </c>
      <c r="D42" s="118" t="s">
        <v>266</v>
      </c>
      <c r="E42" s="71" t="s">
        <v>163</v>
      </c>
      <c r="F42" s="71" t="s">
        <v>165</v>
      </c>
      <c r="G42" s="72" t="s">
        <v>559</v>
      </c>
      <c r="H42" s="103">
        <v>1192986.75</v>
      </c>
      <c r="I42" s="103"/>
      <c r="J42" s="103"/>
      <c r="K42" s="329"/>
    </row>
    <row r="43" spans="1:11" s="90" customFormat="1" ht="34.5" customHeight="1">
      <c r="A43" s="78">
        <v>8</v>
      </c>
      <c r="B43" s="70" t="s">
        <v>462</v>
      </c>
      <c r="C43" s="70"/>
      <c r="D43" s="70"/>
      <c r="E43" s="73"/>
      <c r="F43" s="73"/>
      <c r="G43" s="70" t="s">
        <v>568</v>
      </c>
      <c r="H43" s="102">
        <f>H44+H46</f>
        <v>1976100</v>
      </c>
      <c r="I43" s="102">
        <f>I44+I46</f>
        <v>50000</v>
      </c>
      <c r="J43" s="102">
        <v>13598.78</v>
      </c>
      <c r="K43" s="329">
        <f>J43/I43</f>
        <v>0.27197560000000004</v>
      </c>
    </row>
    <row r="44" spans="1:11" s="66" customFormat="1" ht="48.75" customHeight="1">
      <c r="A44" s="78"/>
      <c r="B44" s="74" t="s">
        <v>366</v>
      </c>
      <c r="C44" s="74"/>
      <c r="D44" s="74"/>
      <c r="E44" s="73"/>
      <c r="F44" s="73"/>
      <c r="G44" s="72" t="s">
        <v>557</v>
      </c>
      <c r="H44" s="103">
        <v>790440</v>
      </c>
      <c r="I44" s="103">
        <v>20000</v>
      </c>
      <c r="J44" s="103">
        <v>13598.78</v>
      </c>
      <c r="K44" s="330">
        <f>J44/I44</f>
        <v>0.6799390000000001</v>
      </c>
    </row>
    <row r="45" spans="1:11" s="66" customFormat="1" ht="33.75">
      <c r="A45" s="78"/>
      <c r="B45" s="74" t="s">
        <v>354</v>
      </c>
      <c r="C45" s="74"/>
      <c r="D45" s="74"/>
      <c r="E45" s="73"/>
      <c r="F45" s="73"/>
      <c r="G45" s="72" t="s">
        <v>558</v>
      </c>
      <c r="H45" s="103"/>
      <c r="I45" s="103"/>
      <c r="J45" s="103"/>
      <c r="K45" s="329"/>
    </row>
    <row r="46" spans="1:11" s="66" customFormat="1" ht="39.75" customHeight="1">
      <c r="A46" s="78"/>
      <c r="B46" s="70" t="s">
        <v>597</v>
      </c>
      <c r="C46" s="118" t="s">
        <v>596</v>
      </c>
      <c r="D46" s="118" t="s">
        <v>266</v>
      </c>
      <c r="E46" s="71" t="s">
        <v>163</v>
      </c>
      <c r="F46" s="71" t="s">
        <v>165</v>
      </c>
      <c r="G46" s="72" t="s">
        <v>559</v>
      </c>
      <c r="H46" s="103">
        <v>1185660</v>
      </c>
      <c r="I46" s="103">
        <v>30000</v>
      </c>
      <c r="J46" s="103"/>
      <c r="K46" s="329"/>
    </row>
    <row r="47" spans="1:11" s="66" customFormat="1" ht="36.75" customHeight="1">
      <c r="A47" s="98">
        <v>9</v>
      </c>
      <c r="B47" s="70" t="s">
        <v>463</v>
      </c>
      <c r="C47" s="118"/>
      <c r="D47" s="118"/>
      <c r="E47" s="75"/>
      <c r="F47" s="75"/>
      <c r="G47" s="118" t="s">
        <v>568</v>
      </c>
      <c r="H47" s="115">
        <f>H48+H50</f>
        <v>13478826.74</v>
      </c>
      <c r="I47" s="115">
        <f>I48+I49+I50</f>
        <v>792255.99</v>
      </c>
      <c r="J47" s="115">
        <f>J48</f>
        <v>2200</v>
      </c>
      <c r="K47" s="329">
        <f t="shared" si="0"/>
        <v>0.002776880235389574</v>
      </c>
    </row>
    <row r="48" spans="1:11" s="66" customFormat="1" ht="45">
      <c r="A48" s="78"/>
      <c r="B48" s="74" t="s">
        <v>634</v>
      </c>
      <c r="C48" s="74"/>
      <c r="D48" s="74"/>
      <c r="E48" s="73"/>
      <c r="F48" s="73"/>
      <c r="G48" s="72" t="s">
        <v>557</v>
      </c>
      <c r="H48" s="103">
        <v>12479007.1</v>
      </c>
      <c r="I48" s="103">
        <v>792255.99</v>
      </c>
      <c r="J48" s="103">
        <v>2200</v>
      </c>
      <c r="K48" s="329">
        <f t="shared" si="0"/>
        <v>0.002776880235389574</v>
      </c>
    </row>
    <row r="49" spans="1:11" s="66" customFormat="1" ht="53.25" customHeight="1">
      <c r="A49" s="78"/>
      <c r="B49" s="74" t="s">
        <v>635</v>
      </c>
      <c r="C49" s="74"/>
      <c r="D49" s="74"/>
      <c r="E49" s="73"/>
      <c r="F49" s="73"/>
      <c r="G49" s="72" t="s">
        <v>558</v>
      </c>
      <c r="H49" s="103"/>
      <c r="I49" s="103"/>
      <c r="J49" s="103"/>
      <c r="K49" s="329"/>
    </row>
    <row r="50" spans="1:11" s="66" customFormat="1" ht="39.75" customHeight="1">
      <c r="A50" s="78"/>
      <c r="B50" s="70" t="s">
        <v>636</v>
      </c>
      <c r="C50" s="74" t="s">
        <v>444</v>
      </c>
      <c r="D50" s="74" t="s">
        <v>266</v>
      </c>
      <c r="E50" s="71" t="s">
        <v>172</v>
      </c>
      <c r="F50" s="71" t="s">
        <v>184</v>
      </c>
      <c r="G50" s="72" t="s">
        <v>559</v>
      </c>
      <c r="H50" s="103">
        <v>999819.64</v>
      </c>
      <c r="I50" s="103"/>
      <c r="J50" s="103"/>
      <c r="K50" s="329"/>
    </row>
    <row r="51" spans="1:11" s="66" customFormat="1" ht="32.25">
      <c r="A51" s="98">
        <v>10</v>
      </c>
      <c r="B51" s="70" t="s">
        <v>463</v>
      </c>
      <c r="C51" s="118"/>
      <c r="D51" s="118"/>
      <c r="E51" s="75"/>
      <c r="F51" s="75"/>
      <c r="G51" s="118" t="s">
        <v>568</v>
      </c>
      <c r="H51" s="115">
        <f>H52+H54</f>
        <v>5056520</v>
      </c>
      <c r="I51" s="115">
        <f>I52+I53+I54</f>
        <v>7782</v>
      </c>
      <c r="J51" s="115">
        <f>J52+J54</f>
        <v>5781</v>
      </c>
      <c r="K51" s="329">
        <f t="shared" si="0"/>
        <v>0.7428681572860447</v>
      </c>
    </row>
    <row r="52" spans="1:11" s="66" customFormat="1" ht="36" customHeight="1">
      <c r="A52" s="78"/>
      <c r="B52" s="74" t="s">
        <v>637</v>
      </c>
      <c r="C52" s="74"/>
      <c r="D52" s="74"/>
      <c r="E52" s="73"/>
      <c r="F52" s="73"/>
      <c r="G52" s="72" t="s">
        <v>557</v>
      </c>
      <c r="H52" s="103">
        <v>2029196</v>
      </c>
      <c r="I52" s="103">
        <v>4317</v>
      </c>
      <c r="J52" s="103">
        <v>2316.45</v>
      </c>
      <c r="K52" s="329">
        <f t="shared" si="0"/>
        <v>0.5365879082696317</v>
      </c>
    </row>
    <row r="53" spans="1:11" s="66" customFormat="1" ht="22.5">
      <c r="A53" s="78"/>
      <c r="B53" s="74" t="s">
        <v>638</v>
      </c>
      <c r="C53" s="74"/>
      <c r="D53" s="74"/>
      <c r="E53" s="73"/>
      <c r="F53" s="73"/>
      <c r="G53" s="72" t="s">
        <v>558</v>
      </c>
      <c r="H53" s="103"/>
      <c r="I53" s="103"/>
      <c r="J53" s="103"/>
      <c r="K53" s="329"/>
    </row>
    <row r="54" spans="1:11" s="66" customFormat="1" ht="34.5" customHeight="1">
      <c r="A54" s="78"/>
      <c r="B54" s="70" t="s">
        <v>639</v>
      </c>
      <c r="C54" s="74" t="s">
        <v>444</v>
      </c>
      <c r="D54" s="74" t="s">
        <v>266</v>
      </c>
      <c r="E54" s="71" t="s">
        <v>172</v>
      </c>
      <c r="F54" s="71" t="s">
        <v>184</v>
      </c>
      <c r="G54" s="72" t="s">
        <v>559</v>
      </c>
      <c r="H54" s="103">
        <v>3027324</v>
      </c>
      <c r="I54" s="103">
        <v>3465</v>
      </c>
      <c r="J54" s="103">
        <v>3464.55</v>
      </c>
      <c r="K54" s="329">
        <f t="shared" si="0"/>
        <v>0.9998701298701299</v>
      </c>
    </row>
    <row r="55" spans="1:11" s="90" customFormat="1" ht="34.5" customHeight="1">
      <c r="A55" s="78">
        <v>11</v>
      </c>
      <c r="B55" s="70" t="s">
        <v>633</v>
      </c>
      <c r="C55" s="70"/>
      <c r="D55" s="70"/>
      <c r="E55" s="73"/>
      <c r="F55" s="73"/>
      <c r="G55" s="70" t="s">
        <v>568</v>
      </c>
      <c r="H55" s="102">
        <f>H56+H58</f>
        <v>809346</v>
      </c>
      <c r="I55" s="102">
        <f>I56+I58</f>
        <v>800868</v>
      </c>
      <c r="J55" s="102">
        <f>J56+J58</f>
        <v>762838.89</v>
      </c>
      <c r="K55" s="329">
        <f t="shared" si="0"/>
        <v>0.9525151335800657</v>
      </c>
    </row>
    <row r="56" spans="1:11" s="66" customFormat="1" ht="34.5" customHeight="1">
      <c r="A56" s="78"/>
      <c r="B56" s="74" t="s">
        <v>570</v>
      </c>
      <c r="C56" s="74"/>
      <c r="D56" s="74"/>
      <c r="E56" s="73"/>
      <c r="F56" s="73"/>
      <c r="G56" s="72" t="s">
        <v>557</v>
      </c>
      <c r="H56" s="103">
        <v>371335</v>
      </c>
      <c r="I56" s="103">
        <v>362857</v>
      </c>
      <c r="J56" s="103">
        <v>324827.89</v>
      </c>
      <c r="K56" s="329">
        <f t="shared" si="0"/>
        <v>0.8951953248800492</v>
      </c>
    </row>
    <row r="57" spans="1:11" s="66" customFormat="1" ht="31.5" customHeight="1">
      <c r="A57" s="78"/>
      <c r="B57" s="74" t="s">
        <v>571</v>
      </c>
      <c r="C57" s="74"/>
      <c r="D57" s="74"/>
      <c r="E57" s="73"/>
      <c r="F57" s="73"/>
      <c r="G57" s="72" t="s">
        <v>558</v>
      </c>
      <c r="H57" s="103"/>
      <c r="I57" s="103"/>
      <c r="J57" s="103"/>
      <c r="K57" s="329"/>
    </row>
    <row r="58" spans="1:11" s="66" customFormat="1" ht="34.5" customHeight="1">
      <c r="A58" s="78"/>
      <c r="B58" s="70" t="s">
        <v>391</v>
      </c>
      <c r="C58" s="74" t="s">
        <v>746</v>
      </c>
      <c r="D58" s="74" t="s">
        <v>266</v>
      </c>
      <c r="E58" s="71" t="s">
        <v>172</v>
      </c>
      <c r="F58" s="71" t="s">
        <v>184</v>
      </c>
      <c r="G58" s="72" t="s">
        <v>559</v>
      </c>
      <c r="H58" s="103">
        <v>438011</v>
      </c>
      <c r="I58" s="103">
        <v>438011</v>
      </c>
      <c r="J58" s="103">
        <v>438011</v>
      </c>
      <c r="K58" s="329">
        <f t="shared" si="0"/>
        <v>1</v>
      </c>
    </row>
    <row r="59" spans="1:11" s="66" customFormat="1" ht="45" customHeight="1">
      <c r="A59" s="98">
        <v>12</v>
      </c>
      <c r="B59" s="70" t="s">
        <v>463</v>
      </c>
      <c r="C59" s="118"/>
      <c r="D59" s="118"/>
      <c r="E59" s="75"/>
      <c r="F59" s="75"/>
      <c r="G59" s="118" t="s">
        <v>568</v>
      </c>
      <c r="H59" s="115">
        <f>H60+H62</f>
        <v>2781540</v>
      </c>
      <c r="I59" s="115">
        <f>I60+I61+I62</f>
        <v>277056</v>
      </c>
      <c r="J59" s="115">
        <f>J60+J62</f>
        <v>71980</v>
      </c>
      <c r="K59" s="329">
        <f t="shared" si="0"/>
        <v>0.2598030723030723</v>
      </c>
    </row>
    <row r="60" spans="1:11" s="66" customFormat="1" ht="43.5" customHeight="1">
      <c r="A60" s="78"/>
      <c r="B60" s="74" t="s">
        <v>367</v>
      </c>
      <c r="C60" s="74"/>
      <c r="D60" s="74"/>
      <c r="E60" s="73"/>
      <c r="F60" s="73"/>
      <c r="G60" s="72" t="s">
        <v>557</v>
      </c>
      <c r="H60" s="103">
        <v>1112616</v>
      </c>
      <c r="I60" s="103">
        <v>110822.4</v>
      </c>
      <c r="J60" s="103">
        <v>28792</v>
      </c>
      <c r="K60" s="330">
        <f t="shared" si="0"/>
        <v>0.2598030723030723</v>
      </c>
    </row>
    <row r="61" spans="1:11" s="66" customFormat="1" ht="34.5" customHeight="1">
      <c r="A61" s="78"/>
      <c r="B61" s="74" t="s">
        <v>368</v>
      </c>
      <c r="C61" s="74"/>
      <c r="D61" s="74"/>
      <c r="E61" s="73"/>
      <c r="F61" s="73"/>
      <c r="G61" s="72" t="s">
        <v>558</v>
      </c>
      <c r="H61" s="103"/>
      <c r="I61" s="103"/>
      <c r="J61" s="103"/>
      <c r="K61" s="329"/>
    </row>
    <row r="62" spans="1:11" s="66" customFormat="1" ht="37.5" customHeight="1">
      <c r="A62" s="78"/>
      <c r="B62" s="70" t="s">
        <v>640</v>
      </c>
      <c r="C62" s="74" t="s">
        <v>733</v>
      </c>
      <c r="D62" s="74" t="s">
        <v>266</v>
      </c>
      <c r="E62" s="71" t="s">
        <v>172</v>
      </c>
      <c r="F62" s="71" t="s">
        <v>176</v>
      </c>
      <c r="G62" s="72" t="s">
        <v>559</v>
      </c>
      <c r="H62" s="103">
        <v>1668924</v>
      </c>
      <c r="I62" s="103">
        <v>166233.6</v>
      </c>
      <c r="J62" s="103">
        <v>43188</v>
      </c>
      <c r="K62" s="330">
        <f t="shared" si="0"/>
        <v>0.2598030723030723</v>
      </c>
    </row>
    <row r="63" spans="1:11" s="66" customFormat="1" ht="21.75">
      <c r="A63" s="75">
        <v>13</v>
      </c>
      <c r="B63" s="70" t="s">
        <v>633</v>
      </c>
      <c r="C63" s="68"/>
      <c r="D63" s="68"/>
      <c r="E63" s="68"/>
      <c r="F63" s="68"/>
      <c r="G63" s="118" t="s">
        <v>568</v>
      </c>
      <c r="H63" s="115">
        <f>H64+H66</f>
        <v>75000</v>
      </c>
      <c r="I63" s="115">
        <f>I64+I66</f>
        <v>5000</v>
      </c>
      <c r="J63" s="115">
        <f>J64</f>
        <v>4500</v>
      </c>
      <c r="K63" s="329">
        <f t="shared" si="0"/>
        <v>0.9</v>
      </c>
    </row>
    <row r="64" spans="1:11" s="66" customFormat="1" ht="22.5">
      <c r="A64" s="68"/>
      <c r="B64" s="74" t="s">
        <v>313</v>
      </c>
      <c r="C64" s="68"/>
      <c r="D64" s="68"/>
      <c r="E64" s="68"/>
      <c r="F64" s="68"/>
      <c r="G64" s="72" t="s">
        <v>557</v>
      </c>
      <c r="H64" s="103">
        <v>50000</v>
      </c>
      <c r="I64" s="103">
        <v>5000</v>
      </c>
      <c r="J64" s="103">
        <v>4500</v>
      </c>
      <c r="K64" s="330">
        <f>J64/I64</f>
        <v>0.9</v>
      </c>
    </row>
    <row r="65" spans="1:11" s="66" customFormat="1" ht="33.75">
      <c r="A65" s="68"/>
      <c r="B65" s="74" t="s">
        <v>314</v>
      </c>
      <c r="C65" s="68"/>
      <c r="D65" s="68"/>
      <c r="E65" s="68"/>
      <c r="F65" s="68"/>
      <c r="G65" s="72" t="s">
        <v>558</v>
      </c>
      <c r="H65" s="103"/>
      <c r="I65" s="103"/>
      <c r="J65" s="103"/>
      <c r="K65" s="329"/>
    </row>
    <row r="66" spans="1:11" s="66" customFormat="1" ht="33.75">
      <c r="A66" s="68"/>
      <c r="B66" s="70" t="s">
        <v>550</v>
      </c>
      <c r="C66" s="68" t="s">
        <v>614</v>
      </c>
      <c r="D66" s="68" t="s">
        <v>266</v>
      </c>
      <c r="E66" s="68">
        <v>926</v>
      </c>
      <c r="F66" s="68">
        <v>92604</v>
      </c>
      <c r="G66" s="72" t="s">
        <v>559</v>
      </c>
      <c r="H66" s="103">
        <v>25000</v>
      </c>
      <c r="I66" s="103"/>
      <c r="J66" s="103"/>
      <c r="K66" s="329"/>
    </row>
    <row r="67" s="66" customFormat="1" ht="11.25"/>
    <row r="68" s="66" customFormat="1" ht="11.25"/>
    <row r="69" s="66" customFormat="1" ht="11.25"/>
    <row r="70" s="66" customFormat="1" ht="11.25"/>
    <row r="71" s="66" customFormat="1" ht="11.25"/>
    <row r="72" s="66" customFormat="1" ht="11.25"/>
    <row r="73" s="66" customFormat="1" ht="11.25"/>
    <row r="74" s="66" customFormat="1" ht="11.25"/>
  </sheetData>
  <sheetProtection/>
  <mergeCells count="10">
    <mergeCell ref="J6:K6"/>
    <mergeCell ref="A3:J3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</cp:lastModifiedBy>
  <cp:lastPrinted>2012-06-01T10:35:08Z</cp:lastPrinted>
  <dcterms:created xsi:type="dcterms:W3CDTF">1998-12-09T13:02:10Z</dcterms:created>
  <dcterms:modified xsi:type="dcterms:W3CDTF">2012-06-01T11:30:47Z</dcterms:modified>
  <cp:category/>
  <cp:version/>
  <cp:contentType/>
  <cp:contentStatus/>
</cp:coreProperties>
</file>